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<sst xmlns="http://schemas.openxmlformats.org/spreadsheetml/2006/main" count="969" uniqueCount="108">
  <si>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</si>
  <si>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</si>
  <si>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</si>
  <si>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</si>
  <si>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</si>
  <si>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</si>
  <si>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</si>
  <si>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</si>
  <si>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</si>
  <si>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</si>
  <si>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</si>
  <si>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</si>
  <si>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</si>
  <si>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</si>
  <si>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</si>
  <si>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</si>
  <si>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</si>
  <si>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</si>
  <si>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</si>
  <si>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</si>
  <si>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</si>
  <si>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</si>
  <si>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</si>
  <si>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</si>
  <si>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</si>
  <si>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</si>
  <si>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</si>
  <si>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</si>
  <si>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</si>
  <si>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</si>
  <si>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</si>
  <si>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</si>
  <si>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</si>
  <si>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</si>
  <si>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</si>
  <si>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</si>
  <si>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</si>
  <si>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</si>
  <si>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</si>
  <si>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</si>
  <si>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</si>
  <si>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</si>
  <si>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</si>
  <si>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</si>
  <si>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</si>
  <si>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</si>
  <si>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</si>
  <si>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</si>
  <si>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</si>
  <si>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</si>
  <si>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</si>
  <si>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</si>
  <si>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</si>
  <si>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</si>
  <si>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</si>
  <si>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</si>
  <si>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</si>
  <si>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</si>
  <si>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</si>
  <si>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</si>
  <si>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</si>
  <si>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</si>
  <si>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</si>
  <si>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</si>
  <si>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</si>
  <si>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</si>
  <si>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</si>
  <si>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</si>
  <si>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</si>
  <si>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</si>
  <si>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</si>
  <si>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</si>
  <si>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</si>
  <si>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</si>
  <si>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</si>
  <si>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</si>
  <si>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</si>
  <si>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</si>
  <si>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</si>
  <si>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</si>
  <si>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</si>
  <si>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</si>
  <si>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Bethel Wine and Spirits</t>
  </si>
  <si>
    <t>Jim Reynolds</t>
  </si>
  <si>
    <t>John Hoey</t>
  </si>
  <si>
    <t>Travis Bullock</t>
  </si>
  <si>
    <t>Luke Calzone</t>
  </si>
  <si>
    <t>Alex Berte</t>
  </si>
  <si>
    <t>Justin Carvahlo</t>
  </si>
  <si>
    <t>Chris Doyle</t>
  </si>
  <si>
    <t>Matt Hoey</t>
  </si>
  <si>
    <t>Ryan Kelleher</t>
  </si>
  <si>
    <t>Anthony Muratore</t>
  </si>
  <si>
    <t>Brandon Meadows</t>
  </si>
  <si>
    <t>Mike Meadows</t>
  </si>
  <si>
    <t>Joe Casanova</t>
  </si>
  <si>
    <t>Chris Casanova</t>
  </si>
  <si>
    <t>Drew Prosio</t>
  </si>
  <si>
    <t>Steven Vazquez</t>
  </si>
  <si>
    <t>Matt Hosan</t>
  </si>
  <si>
    <t>Mike Kish</t>
  </si>
  <si>
    <t>Army of Trees</t>
  </si>
  <si>
    <t>Big Buddha Bethel</t>
  </si>
  <si>
    <t>RDD</t>
  </si>
  <si>
    <t>Wamprats</t>
  </si>
  <si>
    <t>Derek Ruotalo</t>
  </si>
  <si>
    <t>K Prokapchuk</t>
  </si>
  <si>
    <t>Chad Hossan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</si>
</sst>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6" sqref="B26:C26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82</v>
      </c>
      <c r="D2" s="77"/>
      <c r="E2" s="77"/>
      <c r="F2" s="54"/>
      <c r="G2" s="55" t="s">
        <v>55</v>
      </c>
      <c r="H2" s="51">
        <f>GAMES!B4</f>
        <v>11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9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83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13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46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43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13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8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3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0.30232558139534882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17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68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62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33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23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20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5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4</v>
      </c>
      <c r="M8" s="8">
        <f t="shared" ref="M8:M31" si="0">IF(OR(D8=0,F8=0),0,G8/F8)</f>
        <v>0.532258064516129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85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15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57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48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20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16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13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8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0.41666666666666669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86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15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56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49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23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22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4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3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0.46938775510204084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87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18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73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65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37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27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31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6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5</v>
      </c>
      <c r="M11" s="6">
        <f t="shared" si="0"/>
        <v>0.56923076923076921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88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13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61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55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17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16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6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0.50909090909090904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89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14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58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55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39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23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27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2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6</v>
      </c>
      <c r="M13" s="6">
        <f t="shared" si="0"/>
        <v>0.70909090909090911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14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51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47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22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13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12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3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0.46808510638297873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91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18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60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53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25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15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17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5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2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0.47169811320754718</v>
      </c>
      <c r="N15" s="82" t="s">
        <v>77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92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18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70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63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28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19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2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5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0.44444444444444442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14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54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49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20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16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11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2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3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0.40816326530612246</v>
      </c>
      <c r="N17" s="82" t="s">
        <v>77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4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2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0.5</v>
      </c>
      <c r="N18" s="82" t="s">
        <v>77</v>
      </c>
      <c r="O18" s="83"/>
      <c r="P18" s="63" t="str">
        <f t="shared" si="1"/>
        <v>No</v>
      </c>
    </row>
    <row r="19" spans="1:16" ht="15" customHeight="1">
      <c r="A19" s="5">
        <v>13</v>
      </c>
      <c r="B19" s="75" t="s">
        <v>95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0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0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0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</v>
      </c>
      <c r="N19" s="82" t="s">
        <v>77</v>
      </c>
      <c r="O19" s="83"/>
      <c r="P19" s="62" t="str">
        <f t="shared" si="1"/>
        <v>No</v>
      </c>
    </row>
    <row r="20" spans="1:16">
      <c r="A20" s="7">
        <v>14</v>
      </c>
      <c r="B20" s="76" t="s">
        <v>96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0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0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0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0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0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</v>
      </c>
      <c r="N20" s="82" t="s">
        <v>77</v>
      </c>
      <c r="O20" s="83"/>
      <c r="P20" s="63" t="str">
        <f t="shared" si="1"/>
        <v>No</v>
      </c>
    </row>
    <row r="21" spans="1:16">
      <c r="A21" s="5">
        <v>15</v>
      </c>
      <c r="B21" s="75" t="s">
        <v>97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4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4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0.5</v>
      </c>
      <c r="N21" s="82" t="s">
        <v>77</v>
      </c>
      <c r="O21" s="83"/>
      <c r="P21" s="62" t="str">
        <f t="shared" si="1"/>
        <v>No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16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15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10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6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0.66666666666666663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99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7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3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5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2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4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0.42857142857142855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100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8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5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2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2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4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2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1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0.4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105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5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15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7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4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1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5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0.46666666666666667</v>
      </c>
      <c r="N25" s="82" t="s">
        <v>77</v>
      </c>
      <c r="O25" s="83"/>
      <c r="P25" s="62" t="str">
        <f t="shared" si="1"/>
        <v>Yes</v>
      </c>
    </row>
    <row r="26" spans="1:16">
      <c r="A26" s="7">
        <v>20</v>
      </c>
      <c r="B26" s="76" t="s">
        <v>107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9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8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2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1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0.125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106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4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1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0.25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0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732</v>
      </c>
      <c r="F33" s="20">
        <f>SUM(F7:F32)</f>
        <v>651</v>
      </c>
      <c r="G33" s="19">
        <f>SUM(G7:G32)</f>
        <v>316</v>
      </c>
      <c r="H33" s="19">
        <f>SUM(H7:H31)</f>
        <v>215</v>
      </c>
      <c r="I33" s="19">
        <f>SUM(I7:I31)</f>
        <v>204</v>
      </c>
      <c r="J33" s="19">
        <f>SUM(J7:J31)</f>
        <v>24</v>
      </c>
      <c r="K33" s="19">
        <f>SUM(K7:K31)</f>
        <v>57</v>
      </c>
      <c r="L33" s="19">
        <f>SUM(L7:L31)</f>
        <v>16</v>
      </c>
      <c r="M33" s="21">
        <f>IF(F33=0,"N/A",G33/F33)</f>
        <v>0.48540706605222733</v>
      </c>
      <c r="P33" s="60" t="str">
        <f>CONCATENATE(COUNTIF(P7:P31,"Yes")," Players Eligible")</f>
        <v>14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17" sqref="H617:I617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Bethel Wine and Spirits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11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9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42856</v>
      </c>
      <c r="C9" s="85"/>
      <c r="D9" s="13" t="s">
        <v>38</v>
      </c>
      <c r="E9" s="86" t="s">
        <v>47</v>
      </c>
      <c r="F9" s="86"/>
      <c r="G9" s="23" t="s">
        <v>13</v>
      </c>
      <c r="H9" s="90" t="s">
        <v>43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Jim Reynolds</v>
      </c>
      <c r="B12" s="58">
        <f>IF(OR(GameCard[[#This Row],[PA]]&gt;0,$E$9="Win (FORFEIT)",L12="Yes"),1,"")</f>
        <v>1</v>
      </c>
      <c r="C12" s="33">
        <v>2</v>
      </c>
      <c r="D12" s="33">
        <v>2</v>
      </c>
      <c r="E12" s="33">
        <v>0</v>
      </c>
      <c r="F12" s="33"/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John Hoey</v>
      </c>
      <c r="B13" s="68">
        <f>IF(OR(GameCard[[#This Row],[PA]]&gt;0,$E$9="Win (FORFEIT)",L13="Yes"),1,"")</f>
        <v>1</v>
      </c>
      <c r="C13" s="69">
        <v>2</v>
      </c>
      <c r="D13" s="69">
        <v>2</v>
      </c>
      <c r="E13" s="69">
        <v>0</v>
      </c>
      <c r="F13" s="69"/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Travis Bullock</v>
      </c>
      <c r="B14" s="58">
        <f>IF(OR(GameCard[[#This Row],[PA]]&gt;0,$E$9="Win (FORFEIT)",L14="Yes"),1,"")</f>
        <v>1</v>
      </c>
      <c r="C14" s="33">
        <v>2</v>
      </c>
      <c r="D14" s="33">
        <v>1</v>
      </c>
      <c r="E14" s="33">
        <v>0</v>
      </c>
      <c r="F14" s="33"/>
      <c r="G14" s="33"/>
      <c r="H14" s="33"/>
      <c r="I14" s="33">
        <v>1</v>
      </c>
      <c r="J14" s="34"/>
      <c r="K14" s="49"/>
      <c r="L14" s="66" t="s">
        <v>81</v>
      </c>
      <c r="M14" s="49">
        <v>0</v>
      </c>
      <c r="N14" s="49"/>
      <c r="AW14" s="72" t="s">
        <v>101</v>
      </c>
      <c r="BD14" s="31">
        <v>9</v>
      </c>
    </row>
    <row r="15" spans="1:56" ht="20.25" customHeight="1">
      <c r="A15" s="12" t="str">
        <f>IF('Team Card'!$B$10="","",'Team Card'!$B$10)</f>
        <v>Luke Calzone</v>
      </c>
      <c r="B15" s="68">
        <f>IF(OR(GameCard[[#This Row],[PA]]&gt;0,$E$9="Win (FORFEIT)",L15="Yes"),1,"")</f>
        <v>1</v>
      </c>
      <c r="C15" s="69">
        <v>2</v>
      </c>
      <c r="D15" s="69">
        <v>2</v>
      </c>
      <c r="E15" s="69">
        <v>0</v>
      </c>
      <c r="F15" s="69"/>
      <c r="G15" s="69"/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102</v>
      </c>
      <c r="BD15" s="31">
        <v>10</v>
      </c>
    </row>
    <row r="16" spans="1:56" ht="20.25" customHeight="1">
      <c r="A16" s="22" t="str">
        <f>IF('Team Card'!$B$11="","",'Team Card'!$B$11)</f>
        <v>Alex Berte</v>
      </c>
      <c r="B16" s="58">
        <f>IF(OR(GameCard[[#This Row],[PA]]&gt;0,$E$9="Win (FORFEIT)",L16="Yes"),1,"")</f>
        <v>1</v>
      </c>
      <c r="C16" s="33">
        <v>2</v>
      </c>
      <c r="D16" s="33">
        <v>1</v>
      </c>
      <c r="E16" s="33">
        <v>0</v>
      </c>
      <c r="F16" s="33"/>
      <c r="G16" s="33"/>
      <c r="H16" s="33"/>
      <c r="I16" s="33">
        <v>1</v>
      </c>
      <c r="J16" s="34"/>
      <c r="K16" s="49"/>
      <c r="L16" s="66" t="s">
        <v>81</v>
      </c>
      <c r="M16" s="49">
        <v>0</v>
      </c>
      <c r="N16" s="49"/>
      <c r="AW16" s="72" t="s">
        <v>103</v>
      </c>
      <c r="BD16" s="31">
        <v>11</v>
      </c>
    </row>
    <row r="17" spans="1:56" ht="20.25" customHeight="1">
      <c r="A17" s="12" t="str">
        <f>IF('Team Card'!$B$12="","",'Team Card'!$B$12)</f>
        <v>Justin Carvahlo</v>
      </c>
      <c r="B17" s="68" t="str">
        <f>IF(OR(GameCard[[#This Row],[PA]]&gt;0,$E$9="Win (FORFEIT)",L17="Yes"),1,"")</f>
        <v/>
      </c>
      <c r="C17" s="69"/>
      <c r="D17" s="69"/>
      <c r="E17" s="69"/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104</v>
      </c>
      <c r="BD17" s="31">
        <v>12</v>
      </c>
    </row>
    <row r="18" spans="1:56" ht="20.25" customHeight="1">
      <c r="A18" s="22" t="str">
        <f>IF('Team Card'!$B$13="","",'Team Card'!$B$13)</f>
        <v>Chris Doyle</v>
      </c>
      <c r="B18" s="58">
        <f>IF(OR(GameCard[[#This Row],[PA]]&gt;0,$E$9="Win (FORFEIT)",L18="Yes"),1,"")</f>
        <v>1</v>
      </c>
      <c r="C18" s="33">
        <v>2</v>
      </c>
      <c r="D18" s="33">
        <v>2</v>
      </c>
      <c r="E18" s="33">
        <v>1</v>
      </c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Matt Hoey</v>
      </c>
      <c r="B19" s="68">
        <f>IF(OR(GameCard[[#This Row],[PA]]&gt;0,$E$9="Win (FORFEIT)",L19="Yes"),1,"")</f>
        <v>1</v>
      </c>
      <c r="C19" s="69">
        <v>2</v>
      </c>
      <c r="D19" s="69">
        <v>2</v>
      </c>
      <c r="E19" s="69">
        <v>0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Ryan Kelleher</v>
      </c>
      <c r="B20" s="58">
        <f>IF(OR(GameCard[[#This Row],[PA]]&gt;0,$E$9="Win (FORFEIT)",L20="Yes"),1,"")</f>
        <v>1</v>
      </c>
      <c r="C20" s="33">
        <v>1</v>
      </c>
      <c r="D20" s="33">
        <v>1</v>
      </c>
      <c r="E20" s="33">
        <v>0</v>
      </c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Anthony Muratore</v>
      </c>
      <c r="B21" s="68">
        <f>IF(OR(GameCard[[#This Row],[PA]]&gt;0,$E$9="Win (FORFEIT)",L21="Yes"),1,"")</f>
        <v>1</v>
      </c>
      <c r="C21" s="69">
        <v>2</v>
      </c>
      <c r="D21" s="69">
        <v>2</v>
      </c>
      <c r="E21" s="69">
        <v>0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Brandon Meadows</v>
      </c>
      <c r="B22" s="58" t="str">
        <f>IF(OR(GameCard[[#This Row],[PA]]&gt;0,$E$9="Win (FORFEIT)",L22="Yes"),1,"")</f>
        <v/>
      </c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Mike Meadows</v>
      </c>
      <c r="B23" s="68" t="str">
        <f>IF(OR(GameCard[[#This Row],[PA]]&gt;0,$E$9="Win (FORFEIT)",L23="Yes"),1,"")</f>
        <v/>
      </c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Joe Casanova</v>
      </c>
      <c r="B24" s="58" t="str">
        <f>IF(OR(GameCard[[#This Row],[PA]]&gt;0,$E$9="Win (FORFEIT)",L24="Yes"),1,"")</f>
        <v/>
      </c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Chris Casanova</v>
      </c>
      <c r="B25" s="68" t="str">
        <f>IF(OR(GameCard[[#This Row],[PA]]&gt;0,$E$9="Win (FORFEIT)",L25="Yes"),1,"")</f>
        <v/>
      </c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Drew Prosio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Steven Vazquez</v>
      </c>
      <c r="B27" s="68" t="str">
        <f>IF(OR(GameCard[[#This Row],[PA]]&gt;0,$E$9="Win (FORFEIT)",L27="Yes"),1,"")</f>
        <v/>
      </c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Matt Hosan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Mike Kish</v>
      </c>
      <c r="B29" s="68">
        <f>IF(OR(GameCard[[#This Row],[PA]]&gt;0,$E$9="Win (FORFEIT)",L29="Yes"),1,"")</f>
        <v>1</v>
      </c>
      <c r="C29" s="69">
        <v>1</v>
      </c>
      <c r="D29" s="69">
        <v>0</v>
      </c>
      <c r="E29" s="69">
        <v>0</v>
      </c>
      <c r="F29" s="69"/>
      <c r="G29" s="69"/>
      <c r="H29" s="69"/>
      <c r="I29" s="69">
        <v>1</v>
      </c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Derek Ruotalo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Chad Hossan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K Prokapchuk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18</v>
      </c>
      <c r="D37" s="45">
        <f t="shared" si="0"/>
        <v>15</v>
      </c>
      <c r="E37" s="44">
        <f t="shared" si="0"/>
        <v>1</v>
      </c>
      <c r="F37" s="44">
        <f t="shared" si="0"/>
        <v>0</v>
      </c>
      <c r="G37" s="44">
        <f t="shared" si="0"/>
        <v>0</v>
      </c>
      <c r="H37" s="44">
        <f t="shared" si="0"/>
        <v>0</v>
      </c>
      <c r="I37" s="44">
        <f t="shared" si="0"/>
        <v>3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42864</v>
      </c>
      <c r="C41" s="85"/>
      <c r="D41" s="13" t="s">
        <v>38</v>
      </c>
      <c r="E41" s="86" t="s">
        <v>46</v>
      </c>
      <c r="F41" s="86"/>
      <c r="G41" s="23" t="s">
        <v>13</v>
      </c>
      <c r="H41" s="90" t="s">
        <v>102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Jim Reynolds</v>
      </c>
      <c r="B44" s="58">
        <f>IF(OR(GameCard3[[#This Row],[PA]]&gt;0,$E$41="Win (FORFEIT)",L44="Yes"),1,"")</f>
        <v>1</v>
      </c>
      <c r="C44" s="33">
        <v>3</v>
      </c>
      <c r="D44" s="33">
        <v>1</v>
      </c>
      <c r="E44" s="33">
        <v>0</v>
      </c>
      <c r="F44" s="33">
        <v>1</v>
      </c>
      <c r="G44" s="33"/>
      <c r="H44" s="33"/>
      <c r="I44" s="33">
        <v>2</v>
      </c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John Hoey</v>
      </c>
      <c r="B45" s="68">
        <f>IF(OR(GameCard3[[#This Row],[PA]]&gt;0,$E$41="Win (FORFEIT)",L45="Yes"),1,"")</f>
        <v>1</v>
      </c>
      <c r="C45" s="69">
        <v>3</v>
      </c>
      <c r="D45" s="69">
        <v>3</v>
      </c>
      <c r="E45" s="69">
        <v>0</v>
      </c>
      <c r="F45" s="69"/>
      <c r="G45" s="69">
        <v>1</v>
      </c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Travis Bullock</v>
      </c>
      <c r="B46" s="58" t="str">
        <f>IF(OR(GameCard3[[#This Row],[PA]]&gt;0,$E$41="Win (FORFEIT)",L46="Yes"),1,"")</f>
        <v/>
      </c>
      <c r="C46" s="33"/>
      <c r="D46" s="33"/>
      <c r="E46" s="33"/>
      <c r="F46" s="33"/>
      <c r="G46" s="33"/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Luke Calzone</v>
      </c>
      <c r="B47" s="68">
        <f>IF(OR(GameCard3[[#This Row],[PA]]&gt;0,$E$41="Win (FORFEIT)",L47="Yes"),1,"")</f>
        <v>1</v>
      </c>
      <c r="C47" s="69">
        <v>3</v>
      </c>
      <c r="D47" s="69">
        <v>3</v>
      </c>
      <c r="E47" s="69">
        <v>2</v>
      </c>
      <c r="F47" s="69">
        <v>2</v>
      </c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Alex Berte</v>
      </c>
      <c r="B48" s="58">
        <f>IF(OR(GameCard3[[#This Row],[PA]]&gt;0,$E$41="Win (FORFEIT)",L48="Yes"),1,"")</f>
        <v>1</v>
      </c>
      <c r="C48" s="33">
        <v>4</v>
      </c>
      <c r="D48" s="33">
        <v>4</v>
      </c>
      <c r="E48" s="33">
        <v>3</v>
      </c>
      <c r="F48" s="33">
        <v>2</v>
      </c>
      <c r="G48" s="33">
        <v>4</v>
      </c>
      <c r="H48" s="33"/>
      <c r="I48" s="33"/>
      <c r="J48" s="34">
        <v>1</v>
      </c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Justin Carvahlo</v>
      </c>
      <c r="B49" s="68">
        <f>IF(OR(GameCard3[[#This Row],[PA]]&gt;0,$E$41="Win (FORFEIT)",L49="Yes"),1,"")</f>
        <v>1</v>
      </c>
      <c r="C49" s="69">
        <v>4</v>
      </c>
      <c r="D49" s="69">
        <v>4</v>
      </c>
      <c r="E49" s="69">
        <v>2</v>
      </c>
      <c r="F49" s="69">
        <v>1</v>
      </c>
      <c r="G49" s="69">
        <v>1</v>
      </c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Chris Doyle</v>
      </c>
      <c r="B50" s="58">
        <f>IF(OR(GameCard3[[#This Row],[PA]]&gt;0,$E$41="Win (FORFEIT)",L50="Yes"),1,"")</f>
        <v>1</v>
      </c>
      <c r="C50" s="33">
        <v>3</v>
      </c>
      <c r="D50" s="33">
        <v>3</v>
      </c>
      <c r="E50" s="33">
        <v>2</v>
      </c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Matt Hoey</v>
      </c>
      <c r="B51" s="68">
        <f>IF(OR(GameCard3[[#This Row],[PA]]&gt;0,$E$41="Win (FORFEIT)",L51="Yes"),1,"")</f>
        <v>1</v>
      </c>
      <c r="C51" s="69">
        <v>3</v>
      </c>
      <c r="D51" s="69">
        <v>3</v>
      </c>
      <c r="E51" s="69">
        <v>0</v>
      </c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Ryan Kelleher</v>
      </c>
      <c r="B52" s="58">
        <f>IF(OR(GameCard3[[#This Row],[PA]]&gt;0,$E$41="Win (FORFEIT)",L52="Yes"),1,"")</f>
        <v>1</v>
      </c>
      <c r="C52" s="33">
        <v>3</v>
      </c>
      <c r="D52" s="33">
        <v>2</v>
      </c>
      <c r="E52" s="33">
        <v>0</v>
      </c>
      <c r="F52" s="33"/>
      <c r="G52" s="33">
        <v>1</v>
      </c>
      <c r="H52" s="33">
        <v>1</v>
      </c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Anthony Muratore</v>
      </c>
      <c r="B53" s="68">
        <f>IF(OR(GameCard3[[#This Row],[PA]]&gt;0,$E$41="Win (FORFEIT)",L53="Yes"),1,"")</f>
        <v>1</v>
      </c>
      <c r="C53" s="69">
        <v>4</v>
      </c>
      <c r="D53" s="69">
        <v>4</v>
      </c>
      <c r="E53" s="69">
        <v>2</v>
      </c>
      <c r="F53" s="69">
        <v>2</v>
      </c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Brandon Meadows</v>
      </c>
      <c r="B54" s="58">
        <f>IF(OR(GameCard3[[#This Row],[PA]]&gt;0,$E$41="Win (FORFEIT)",L54="Yes"),1,"")</f>
        <v>1</v>
      </c>
      <c r="C54" s="33">
        <v>3</v>
      </c>
      <c r="D54" s="33">
        <v>3</v>
      </c>
      <c r="E54" s="33">
        <v>2</v>
      </c>
      <c r="F54" s="33"/>
      <c r="G54" s="33">
        <v>1</v>
      </c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Mike Meadows</v>
      </c>
      <c r="B55" s="68" t="str">
        <f>IF(OR(GameCard3[[#This Row],[PA]]&gt;0,$E$41="Win (FORFEIT)",L55="Yes"),1,"")</f>
        <v/>
      </c>
      <c r="C55" s="69"/>
      <c r="D55" s="69"/>
      <c r="E55" s="69"/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Joe Casanova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Chris Casanova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Drew Prosio</v>
      </c>
      <c r="B58" s="58" t="str">
        <f>IF(OR(GameCard3[[#This Row],[PA]]&gt;0,$E$41="Win (FORFEIT)",L58="Yes"),1,"")</f>
        <v/>
      </c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Steven Vazquez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Matt Hosan</v>
      </c>
      <c r="B60" s="58" t="str">
        <f>IF(OR(GameCard3[[#This Row],[PA]]&gt;0,$E$41="Win (FORFEIT)",L60="Yes"),1,"")</f>
        <v/>
      </c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Mike Kish</v>
      </c>
      <c r="B61" s="68" t="str">
        <f>IF(OR(GameCard3[[#This Row],[PA]]&gt;0,$E$41="Win (FORFEIT)",L61="Yes"),1,"")</f>
        <v/>
      </c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Derek Ruotalo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Chad Hossan</v>
      </c>
      <c r="B63" s="68" t="str">
        <f>IF(OR(GameCard3[[#This Row],[PA]]&gt;0,$E$41="Win (FORFEIT)",L63="Yes"),1,"")</f>
        <v/>
      </c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K Prokapchuk</v>
      </c>
      <c r="B64" s="58" t="str">
        <f>IF(OR(GameCard3[[#This Row],[PA]]&gt;0,$E$41="Win (FORFEIT)",L64="Yes"),1,"")</f>
        <v/>
      </c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33</v>
      </c>
      <c r="D69" s="45">
        <f t="shared" ref="D69" si="2">SUM(D44:D68)</f>
        <v>30</v>
      </c>
      <c r="E69" s="44">
        <f t="shared" ref="E69" si="3">SUM(E44:E68)</f>
        <v>13</v>
      </c>
      <c r="F69" s="44">
        <f t="shared" ref="F69" si="4">SUM(F44:F68)</f>
        <v>8</v>
      </c>
      <c r="G69" s="44">
        <f t="shared" ref="G69" si="5">SUM(G44:G68)</f>
        <v>8</v>
      </c>
      <c r="H69" s="44">
        <f t="shared" ref="H69" si="6">SUM(H44:H68)</f>
        <v>1</v>
      </c>
      <c r="I69" s="44">
        <f t="shared" ref="I69" si="7">SUM(I44:I68)</f>
        <v>2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42866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42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Jim Reynolds</v>
      </c>
      <c r="B76" s="58" t="str">
        <f>IF(OR(GameCard4[[#This Row],[PA]]&gt;0,$E$73="Win (FORFEIT)",L76="Yes"),1,"")</f>
        <v/>
      </c>
      <c r="C76" s="33"/>
      <c r="D76" s="33"/>
      <c r="E76" s="33"/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John Hoey</v>
      </c>
      <c r="B77" s="68">
        <f>IF(OR(GameCard4[[#This Row],[PA]]&gt;0,$E$73="Win (FORFEIT)",L77="Yes"),1,"")</f>
        <v>1</v>
      </c>
      <c r="C77" s="69">
        <v>5</v>
      </c>
      <c r="D77" s="69">
        <v>4</v>
      </c>
      <c r="E77" s="69">
        <v>2</v>
      </c>
      <c r="F77" s="69">
        <v>2</v>
      </c>
      <c r="G77" s="69">
        <v>2</v>
      </c>
      <c r="H77" s="69"/>
      <c r="I77" s="69">
        <v>1</v>
      </c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Travis Bullock</v>
      </c>
      <c r="B78" s="58" t="str">
        <f>IF(OR(GameCard4[[#This Row],[PA]]&gt;0,$E$73="Win (FORFEIT)",L78="Yes"),1,"")</f>
        <v/>
      </c>
      <c r="C78" s="33"/>
      <c r="D78" s="33"/>
      <c r="E78" s="33"/>
      <c r="F78" s="33"/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Luke Calzone</v>
      </c>
      <c r="B79" s="68" t="str">
        <f>IF(OR(GameCard4[[#This Row],[PA]]&gt;0,$E$73="Win (FORFEIT)",L79="Yes"),1,"")</f>
        <v/>
      </c>
      <c r="C79" s="69"/>
      <c r="D79" s="69"/>
      <c r="E79" s="69"/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Alex Berte</v>
      </c>
      <c r="B80" s="58">
        <f>IF(OR(GameCard4[[#This Row],[PA]]&gt;0,$E$73="Win (FORFEIT)",L80="Yes"),1,"")</f>
        <v>1</v>
      </c>
      <c r="C80" s="33">
        <v>5</v>
      </c>
      <c r="D80" s="33">
        <v>5</v>
      </c>
      <c r="E80" s="33">
        <v>4</v>
      </c>
      <c r="F80" s="33">
        <v>2</v>
      </c>
      <c r="G80" s="33">
        <v>2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Justin Carvahlo</v>
      </c>
      <c r="B81" s="68">
        <f>IF(OR(GameCard4[[#This Row],[PA]]&gt;0,$E$73="Win (FORFEIT)",L81="Yes"),1,"")</f>
        <v>1</v>
      </c>
      <c r="C81" s="69">
        <v>5</v>
      </c>
      <c r="D81" s="69">
        <v>5</v>
      </c>
      <c r="E81" s="69">
        <v>1</v>
      </c>
      <c r="F81" s="69">
        <v>1</v>
      </c>
      <c r="G81" s="69"/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Chris Doyle</v>
      </c>
      <c r="B82" s="58">
        <f>IF(OR(GameCard4[[#This Row],[PA]]&gt;0,$E$73="Win (FORFEIT)",L82="Yes"),1,"")</f>
        <v>1</v>
      </c>
      <c r="C82" s="33">
        <v>5</v>
      </c>
      <c r="D82" s="33">
        <v>5</v>
      </c>
      <c r="E82" s="33">
        <v>5</v>
      </c>
      <c r="F82" s="33">
        <v>2</v>
      </c>
      <c r="G82" s="33">
        <v>2</v>
      </c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Matt Hoey</v>
      </c>
      <c r="B83" s="68">
        <f>IF(OR(GameCard4[[#This Row],[PA]]&gt;0,$E$73="Win (FORFEIT)",L83="Yes"),1,"")</f>
        <v>1</v>
      </c>
      <c r="C83" s="69">
        <v>4</v>
      </c>
      <c r="D83" s="69">
        <v>4</v>
      </c>
      <c r="E83" s="69">
        <v>3</v>
      </c>
      <c r="F83" s="69">
        <v>2</v>
      </c>
      <c r="G83" s="69">
        <v>2</v>
      </c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Ryan Kelleher</v>
      </c>
      <c r="B84" s="58">
        <f>IF(OR(GameCard4[[#This Row],[PA]]&gt;0,$E$73="Win (FORFEIT)",L84="Yes"),1,"")</f>
        <v>1</v>
      </c>
      <c r="C84" s="33">
        <v>4</v>
      </c>
      <c r="D84" s="33">
        <v>4</v>
      </c>
      <c r="E84" s="33">
        <v>1</v>
      </c>
      <c r="F84" s="33">
        <v>1</v>
      </c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Anthony Muratore</v>
      </c>
      <c r="B85" s="68">
        <f>IF(OR(GameCard4[[#This Row],[PA]]&gt;0,$E$73="Win (FORFEIT)",L85="Yes"),1,"")</f>
        <v>1</v>
      </c>
      <c r="C85" s="69">
        <v>5</v>
      </c>
      <c r="D85" s="69">
        <v>5</v>
      </c>
      <c r="E85" s="69">
        <v>2</v>
      </c>
      <c r="F85" s="69">
        <v>2</v>
      </c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Brandon Meadows</v>
      </c>
      <c r="B86" s="58">
        <f>IF(OR(GameCard4[[#This Row],[PA]]&gt;0,$E$73="Win (FORFEIT)",L86="Yes"),1,"")</f>
        <v>1</v>
      </c>
      <c r="C86" s="33">
        <v>4</v>
      </c>
      <c r="D86" s="33">
        <v>2</v>
      </c>
      <c r="E86" s="33">
        <v>0</v>
      </c>
      <c r="F86" s="33"/>
      <c r="G86" s="33">
        <v>2</v>
      </c>
      <c r="H86" s="33">
        <v>2</v>
      </c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Mike Meadows</v>
      </c>
      <c r="B87" s="68">
        <f>IF(OR(GameCard4[[#This Row],[PA]]&gt;0,$E$73="Win (FORFEIT)",L87="Yes"),1,"")</f>
        <v>1</v>
      </c>
      <c r="C87" s="69">
        <v>4</v>
      </c>
      <c r="D87" s="69">
        <v>4</v>
      </c>
      <c r="E87" s="69">
        <v>2</v>
      </c>
      <c r="F87" s="69"/>
      <c r="G87" s="69">
        <v>2</v>
      </c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Joe Casanova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Chris Casanova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Drew Prosio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Steven Vazquez</v>
      </c>
      <c r="B91" s="68" t="str">
        <f>IF(OR(GameCard4[[#This Row],[PA]]&gt;0,$E$73="Win (FORFEIT)",L91="Yes"),1,"")</f>
        <v/>
      </c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Matt Hosan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Mike Kish</v>
      </c>
      <c r="B93" s="68" t="str">
        <f>IF(OR(GameCard4[[#This Row],[PA]]&gt;0,$E$73="Win (FORFEIT)",L93="Yes"),1,"")</f>
        <v/>
      </c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Derek Ruotalo</v>
      </c>
      <c r="B94" s="58">
        <f>IF(OR(GameCard4[[#This Row],[PA]]&gt;0,$E$73="Win (FORFEIT)",L94="Yes"),1,"")</f>
        <v>1</v>
      </c>
      <c r="C94" s="33">
        <v>4</v>
      </c>
      <c r="D94" s="33">
        <v>3</v>
      </c>
      <c r="E94" s="33">
        <v>0</v>
      </c>
      <c r="F94" s="33"/>
      <c r="G94" s="33"/>
      <c r="H94" s="33"/>
      <c r="I94" s="33">
        <v>1</v>
      </c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Chad Hossan</v>
      </c>
      <c r="B95" s="68" t="str">
        <f>IF(OR(GameCard4[[#This Row],[PA]]&gt;0,$E$73="Win (FORFEIT)",L95="Yes"),1,"")</f>
        <v/>
      </c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K Prokapchuk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 t="str">
        <f>IF(OR(GameCard4[[#This Row],[PA]]&gt;0,$E$73="Win (FORFEIT)",L97="Yes"),1,"")</f>
        <v/>
      </c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45</v>
      </c>
      <c r="D101" s="45">
        <f t="shared" ref="D101" si="10">SUM(D76:D100)</f>
        <v>41</v>
      </c>
      <c r="E101" s="44">
        <f t="shared" ref="E101" si="11">SUM(E76:E100)</f>
        <v>20</v>
      </c>
      <c r="F101" s="44">
        <f t="shared" ref="F101" si="12">SUM(F76:F100)</f>
        <v>12</v>
      </c>
      <c r="G101" s="44">
        <f t="shared" ref="G101" si="13">SUM(G76:G100)</f>
        <v>12</v>
      </c>
      <c r="H101" s="44">
        <f t="shared" ref="H101" si="14">SUM(H76:H100)</f>
        <v>2</v>
      </c>
      <c r="I101" s="44">
        <f t="shared" ref="I101" si="15">SUM(I76:I100)</f>
        <v>2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42870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39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Jim Reynolds</v>
      </c>
      <c r="B108" s="58">
        <f>IF(OR(GameCard5[[#This Row],[PA]]&gt;0,$E$105="Win (FORFEIT)",L108="Yes"),1,"")</f>
        <v>1</v>
      </c>
      <c r="C108" s="33">
        <v>4</v>
      </c>
      <c r="D108" s="33">
        <v>4</v>
      </c>
      <c r="E108" s="33">
        <v>1</v>
      </c>
      <c r="F108" s="33"/>
      <c r="G108" s="33">
        <v>1</v>
      </c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John Hoey</v>
      </c>
      <c r="B109" s="68">
        <f>IF(OR(GameCard5[[#This Row],[PA]]&gt;0,$E$105="Win (FORFEIT)",L109="Yes"),1,"")</f>
        <v>1</v>
      </c>
      <c r="C109" s="69">
        <v>4</v>
      </c>
      <c r="D109" s="69">
        <v>3</v>
      </c>
      <c r="E109" s="69">
        <v>2</v>
      </c>
      <c r="F109" s="69">
        <v>2</v>
      </c>
      <c r="G109" s="69">
        <v>2</v>
      </c>
      <c r="H109" s="69"/>
      <c r="I109" s="69">
        <v>1</v>
      </c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Travis Bullock</v>
      </c>
      <c r="B110" s="58" t="str">
        <f>IF(OR(GameCard5[[#This Row],[PA]]&gt;0,$E$105="Win (FORFEIT)",L110="Yes"),1,"")</f>
        <v/>
      </c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Luke Calzone</v>
      </c>
      <c r="B111" s="68">
        <f>IF(OR(GameCard5[[#This Row],[PA]]&gt;0,$E$105="Win (FORFEIT)",L111="Yes"),1,"")</f>
        <v>1</v>
      </c>
      <c r="C111" s="69">
        <v>4</v>
      </c>
      <c r="D111" s="69">
        <v>4</v>
      </c>
      <c r="E111" s="69">
        <v>3</v>
      </c>
      <c r="F111" s="69">
        <v>1</v>
      </c>
      <c r="G111" s="69">
        <v>3</v>
      </c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Alex Berte</v>
      </c>
      <c r="B112" s="58">
        <f>IF(OR(GameCard5[[#This Row],[PA]]&gt;0,$E$105="Win (FORFEIT)",L112="Yes"),1,"")</f>
        <v>1</v>
      </c>
      <c r="C112" s="33">
        <v>4</v>
      </c>
      <c r="D112" s="33">
        <v>3</v>
      </c>
      <c r="E112" s="33">
        <v>1</v>
      </c>
      <c r="F112" s="33">
        <v>2</v>
      </c>
      <c r="G112" s="33">
        <v>1</v>
      </c>
      <c r="H112" s="33">
        <v>1</v>
      </c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Justin Carvahlo</v>
      </c>
      <c r="B113" s="68">
        <f>IF(OR(GameCard5[[#This Row],[PA]]&gt;0,$E$105="Win (FORFEIT)",L113="Yes"),1,"")</f>
        <v>1</v>
      </c>
      <c r="C113" s="69">
        <v>4</v>
      </c>
      <c r="D113" s="69">
        <v>1</v>
      </c>
      <c r="E113" s="69">
        <v>1</v>
      </c>
      <c r="F113" s="69">
        <v>2</v>
      </c>
      <c r="G113" s="69"/>
      <c r="H113" s="69"/>
      <c r="I113" s="69">
        <v>3</v>
      </c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Chris Doyle</v>
      </c>
      <c r="B114" s="58">
        <f>IF(OR(GameCard5[[#This Row],[PA]]&gt;0,$E$105="Win (FORFEIT)",L114="Yes"),1,"")</f>
        <v>1</v>
      </c>
      <c r="C114" s="33">
        <v>4</v>
      </c>
      <c r="D114" s="33">
        <v>4</v>
      </c>
      <c r="E114" s="33">
        <v>3</v>
      </c>
      <c r="F114" s="33">
        <v>3</v>
      </c>
      <c r="G114" s="33">
        <v>3</v>
      </c>
      <c r="H114" s="33"/>
      <c r="I114" s="33"/>
      <c r="J114" s="34">
        <v>1</v>
      </c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Matt Hoey</v>
      </c>
      <c r="B115" s="68">
        <f>IF(OR(GameCard5[[#This Row],[PA]]&gt;0,$E$105="Win (FORFEIT)",L115="Yes"),1,"")</f>
        <v>1</v>
      </c>
      <c r="C115" s="69">
        <v>4</v>
      </c>
      <c r="D115" s="69">
        <v>3</v>
      </c>
      <c r="E115" s="69">
        <v>0</v>
      </c>
      <c r="F115" s="69">
        <v>1</v>
      </c>
      <c r="G115" s="69"/>
      <c r="H115" s="69"/>
      <c r="I115" s="69">
        <v>1</v>
      </c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Ryan Kelleher</v>
      </c>
      <c r="B116" s="58">
        <f>IF(OR(GameCard5[[#This Row],[PA]]&gt;0,$E$105="Win (FORFEIT)",L116="Yes"),1,"")</f>
        <v>1</v>
      </c>
      <c r="C116" s="33">
        <v>4</v>
      </c>
      <c r="D116" s="33">
        <v>4</v>
      </c>
      <c r="E116" s="33">
        <v>1</v>
      </c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Anthony Muratore</v>
      </c>
      <c r="B117" s="68">
        <f>IF(OR(GameCard5[[#This Row],[PA]]&gt;0,$E$105="Win (FORFEIT)",L117="Yes"),1,"")</f>
        <v>1</v>
      </c>
      <c r="C117" s="69">
        <v>4</v>
      </c>
      <c r="D117" s="69">
        <v>4</v>
      </c>
      <c r="E117" s="69">
        <v>2</v>
      </c>
      <c r="F117" s="69">
        <v>1</v>
      </c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Brandon Meadows</v>
      </c>
      <c r="B118" s="58">
        <f>IF(OR(GameCard5[[#This Row],[PA]]&gt;0,$E$105="Win (FORFEIT)",L118="Yes"),1,"")</f>
        <v>1</v>
      </c>
      <c r="C118" s="33">
        <v>4</v>
      </c>
      <c r="D118" s="33">
        <v>4</v>
      </c>
      <c r="E118" s="33">
        <v>0</v>
      </c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Mike Meadows</v>
      </c>
      <c r="B119" s="68" t="str">
        <f>IF(OR(GameCard5[[#This Row],[PA]]&gt;0,$E$105="Win (FORFEIT)",L119="Yes"),1,"")</f>
        <v/>
      </c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Joe Casanova</v>
      </c>
      <c r="B120" s="58" t="str">
        <f>IF(OR(GameCard5[[#This Row],[PA]]&gt;0,$E$105="Win (FORFEIT)",L120="Yes"),1,"")</f>
        <v/>
      </c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Chris Casanova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Drew Prosio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Steven Vazquez</v>
      </c>
      <c r="B123" s="68" t="str">
        <f>IF(OR(GameCard5[[#This Row],[PA]]&gt;0,$E$105="Win (FORFEIT)",L123="Yes"),1,"")</f>
        <v/>
      </c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Matt Hosan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Mike Kish</v>
      </c>
      <c r="B125" s="68" t="str">
        <f>IF(OR(GameCard5[[#This Row],[PA]]&gt;0,$E$105="Win (FORFEIT)",L125="Yes"),1,"")</f>
        <v/>
      </c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Derek Ruotalo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Chad Hossan</v>
      </c>
      <c r="B127" s="68" t="str">
        <f>IF(OR(GameCard5[[#This Row],[PA]]&gt;0,$E$105="Win (FORFEIT)",L127="Yes"),1,"")</f>
        <v/>
      </c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K Prokapchuk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40</v>
      </c>
      <c r="D133" s="45">
        <f t="shared" ref="D133" si="18">SUM(D108:D132)</f>
        <v>34</v>
      </c>
      <c r="E133" s="44">
        <f t="shared" ref="E133" si="19">SUM(E108:E132)</f>
        <v>14</v>
      </c>
      <c r="F133" s="44">
        <f t="shared" ref="F133" si="20">SUM(F108:F132)</f>
        <v>12</v>
      </c>
      <c r="G133" s="44">
        <f t="shared" ref="G133" si="21">SUM(G108:G132)</f>
        <v>10</v>
      </c>
      <c r="H133" s="44">
        <f t="shared" ref="H133" si="22">SUM(H108:H132)</f>
        <v>1</v>
      </c>
      <c r="I133" s="44">
        <f t="shared" ref="I133" si="23">SUM(I108:I132)</f>
        <v>5</v>
      </c>
      <c r="J133" s="46">
        <f t="shared" ref="J133" si="24">SUM(J108:J132)</f>
        <v>1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42878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101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Jim Reynolds</v>
      </c>
      <c r="B140" s="58">
        <f>IF(OR(GameCard6[[#This Row],[PA]]&gt;0,$E$137="Win (FORFEIT)",L140="Yes"),1,"")</f>
        <v>1</v>
      </c>
      <c r="C140" s="33">
        <v>5</v>
      </c>
      <c r="D140" s="33">
        <v>4</v>
      </c>
      <c r="E140" s="33">
        <v>1</v>
      </c>
      <c r="F140" s="33">
        <v>1</v>
      </c>
      <c r="G140" s="33"/>
      <c r="H140" s="33"/>
      <c r="I140" s="33">
        <v>1</v>
      </c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John Hoey</v>
      </c>
      <c r="B141" s="68">
        <f>IF(OR(GameCard6[[#This Row],[PA]]&gt;0,$E$137="Win (FORFEIT)",L141="Yes"),1,"")</f>
        <v>1</v>
      </c>
      <c r="C141" s="69">
        <v>6</v>
      </c>
      <c r="D141" s="69">
        <v>5</v>
      </c>
      <c r="E141" s="69">
        <v>3</v>
      </c>
      <c r="F141" s="69">
        <v>3</v>
      </c>
      <c r="G141" s="69">
        <v>1</v>
      </c>
      <c r="H141" s="69"/>
      <c r="I141" s="69">
        <v>1</v>
      </c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Travis Bullock</v>
      </c>
      <c r="B142" s="58">
        <f>IF(OR(GameCard6[[#This Row],[PA]]&gt;0,$E$137="Win (FORFEIT)",L142="Yes"),1,"")</f>
        <v>1</v>
      </c>
      <c r="C142" s="33">
        <v>5</v>
      </c>
      <c r="D142" s="33">
        <v>5</v>
      </c>
      <c r="E142" s="33">
        <v>2</v>
      </c>
      <c r="F142" s="33">
        <v>1</v>
      </c>
      <c r="G142" s="33">
        <v>1</v>
      </c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Luke Calzone</v>
      </c>
      <c r="B143" s="68">
        <f>IF(OR(GameCard6[[#This Row],[PA]]&gt;0,$E$137="Win (FORFEIT)",L143="Yes"),1,"")</f>
        <v>1</v>
      </c>
      <c r="C143" s="69">
        <v>6</v>
      </c>
      <c r="D143" s="69">
        <v>6</v>
      </c>
      <c r="E143" s="69">
        <v>3</v>
      </c>
      <c r="F143" s="69">
        <v>3</v>
      </c>
      <c r="G143" s="69">
        <v>4</v>
      </c>
      <c r="H143" s="69"/>
      <c r="I143" s="69"/>
      <c r="J143" s="70">
        <v>1</v>
      </c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Alex Berte</v>
      </c>
      <c r="B144" s="58">
        <f>IF(OR(GameCard6[[#This Row],[PA]]&gt;0,$E$137="Win (FORFEIT)",L144="Yes"),1,"")</f>
        <v>1</v>
      </c>
      <c r="C144" s="33">
        <v>6</v>
      </c>
      <c r="D144" s="33">
        <v>6</v>
      </c>
      <c r="E144" s="33">
        <v>5</v>
      </c>
      <c r="F144" s="33">
        <v>4</v>
      </c>
      <c r="G144" s="33">
        <v>4</v>
      </c>
      <c r="H144" s="33"/>
      <c r="I144" s="33"/>
      <c r="J144" s="34">
        <v>1</v>
      </c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Justin Carvahlo</v>
      </c>
      <c r="B145" s="68">
        <f>IF(OR(GameCard6[[#This Row],[PA]]&gt;0,$E$137="Win (FORFEIT)",L145="Yes"),1,"")</f>
        <v>1</v>
      </c>
      <c r="C145" s="69">
        <v>6</v>
      </c>
      <c r="D145" s="69">
        <v>6</v>
      </c>
      <c r="E145" s="69">
        <v>2</v>
      </c>
      <c r="F145" s="69">
        <v>2</v>
      </c>
      <c r="G145" s="69">
        <v>4</v>
      </c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Chris Doyle</v>
      </c>
      <c r="B146" s="58">
        <f>IF(OR(GameCard6[[#This Row],[PA]]&gt;0,$E$137="Win (FORFEIT)",L146="Yes"),1,"")</f>
        <v>1</v>
      </c>
      <c r="C146" s="33">
        <v>6</v>
      </c>
      <c r="D146" s="33">
        <v>5</v>
      </c>
      <c r="E146" s="33">
        <v>4</v>
      </c>
      <c r="F146" s="33">
        <v>3</v>
      </c>
      <c r="G146" s="33">
        <v>5</v>
      </c>
      <c r="H146" s="33"/>
      <c r="I146" s="33">
        <v>1</v>
      </c>
      <c r="J146" s="34">
        <v>1</v>
      </c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Matt Hoey</v>
      </c>
      <c r="B147" s="68">
        <f>IF(OR(GameCard6[[#This Row],[PA]]&gt;0,$E$137="Win (FORFEIT)",L147="Yes"),1,"")</f>
        <v>1</v>
      </c>
      <c r="C147" s="69">
        <v>5</v>
      </c>
      <c r="D147" s="69">
        <v>5</v>
      </c>
      <c r="E147" s="69">
        <v>3</v>
      </c>
      <c r="F147" s="69">
        <v>2</v>
      </c>
      <c r="G147" s="69">
        <v>1</v>
      </c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Ryan Kelleher</v>
      </c>
      <c r="B148" s="58">
        <f>IF(OR(GameCard6[[#This Row],[PA]]&gt;0,$E$137="Win (FORFEIT)",L148="Yes"),1,"")</f>
        <v>1</v>
      </c>
      <c r="C148" s="33">
        <v>5</v>
      </c>
      <c r="D148" s="33">
        <v>4</v>
      </c>
      <c r="E148" s="33">
        <v>4</v>
      </c>
      <c r="F148" s="33">
        <v>2</v>
      </c>
      <c r="G148" s="33">
        <v>1</v>
      </c>
      <c r="H148" s="33">
        <v>1</v>
      </c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Anthony Muratore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Brandon Meadows</v>
      </c>
      <c r="B150" s="58">
        <f>IF(OR(GameCard6[[#This Row],[PA]]&gt;0,$E$137="Win (FORFEIT)",L150="Yes"),1,"")</f>
        <v>1</v>
      </c>
      <c r="C150" s="33">
        <v>6</v>
      </c>
      <c r="D150" s="33">
        <v>6</v>
      </c>
      <c r="E150" s="33">
        <v>3</v>
      </c>
      <c r="F150" s="33">
        <v>3</v>
      </c>
      <c r="G150" s="33">
        <v>2</v>
      </c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Mike Meadows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Joe Casanova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Chris Casanova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Drew Prosio</v>
      </c>
      <c r="B154" s="58" t="str">
        <f>IF(OR(GameCard6[[#This Row],[PA]]&gt;0,$E$137="Win (FORFEIT)",L154="Yes"),1,"")</f>
        <v/>
      </c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Steven Vazquez</v>
      </c>
      <c r="B155" s="68" t="str">
        <f>IF(OR(GameCard6[[#This Row],[PA]]&gt;0,$E$137="Win (FORFEIT)",L155="Yes"),1,"")</f>
        <v/>
      </c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Matt Hosan</v>
      </c>
      <c r="B156" s="58" t="str">
        <f>IF(OR(GameCard6[[#This Row],[PA]]&gt;0,$E$137="Win (FORFEIT)",L156="Yes"),1,"")</f>
        <v/>
      </c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Mike Kish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Derek Ruotalo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Chad Hossan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K Prokapchuk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56</v>
      </c>
      <c r="D165" s="45">
        <f t="shared" ref="D165" si="26">SUM(D140:D164)</f>
        <v>52</v>
      </c>
      <c r="E165" s="44">
        <f t="shared" ref="E165" si="27">SUM(E140:E164)</f>
        <v>30</v>
      </c>
      <c r="F165" s="44">
        <f t="shared" ref="F165" si="28">SUM(F140:F164)</f>
        <v>24</v>
      </c>
      <c r="G165" s="44">
        <f t="shared" ref="G165" si="29">SUM(G140:G164)</f>
        <v>23</v>
      </c>
      <c r="H165" s="44">
        <f t="shared" ref="H165" si="30">SUM(H140:H164)</f>
        <v>1</v>
      </c>
      <c r="I165" s="44">
        <f t="shared" ref="I165" si="31">SUM(I140:I164)</f>
        <v>3</v>
      </c>
      <c r="J165" s="46">
        <f t="shared" ref="J165" si="32">SUM(J140:J164)</f>
        <v>3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42878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44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Jim Reynolds</v>
      </c>
      <c r="B172" s="58">
        <f>IF(OR(GameCard7[[#This Row],[PA]]&gt;0,$E$169="Win (FORFEIT)",L172="Yes"),1,"")</f>
        <v>1</v>
      </c>
      <c r="C172" s="33">
        <v>3</v>
      </c>
      <c r="D172" s="33">
        <v>3</v>
      </c>
      <c r="E172" s="33">
        <v>1</v>
      </c>
      <c r="F172" s="33">
        <v>1</v>
      </c>
      <c r="G172" s="33">
        <v>2</v>
      </c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John Hoey</v>
      </c>
      <c r="B173" s="68">
        <f>IF(OR(GameCard7[[#This Row],[PA]]&gt;0,$E$169="Win (FORFEIT)",L173="Yes"),1,"")</f>
        <v>1</v>
      </c>
      <c r="C173" s="69">
        <v>4</v>
      </c>
      <c r="D173" s="69">
        <v>3</v>
      </c>
      <c r="E173" s="69">
        <v>2</v>
      </c>
      <c r="F173" s="69">
        <v>2</v>
      </c>
      <c r="G173" s="69">
        <v>4</v>
      </c>
      <c r="H173" s="69">
        <v>1</v>
      </c>
      <c r="I173" s="69"/>
      <c r="J173" s="70">
        <v>1</v>
      </c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Travis Bullock</v>
      </c>
      <c r="B174" s="58">
        <f>IF(OR(GameCard7[[#This Row],[PA]]&gt;0,$E$169="Win (FORFEIT)",L174="Yes"),1,"")</f>
        <v>1</v>
      </c>
      <c r="C174" s="33">
        <v>3</v>
      </c>
      <c r="D174" s="33">
        <v>2</v>
      </c>
      <c r="E174" s="33">
        <v>1</v>
      </c>
      <c r="F174" s="33">
        <v>1</v>
      </c>
      <c r="G174" s="33">
        <v>1</v>
      </c>
      <c r="H174" s="33"/>
      <c r="I174" s="33">
        <v>1</v>
      </c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Luke Calzone</v>
      </c>
      <c r="B175" s="68">
        <f>IF(OR(GameCard7[[#This Row],[PA]]&gt;0,$E$169="Win (FORFEIT)",L175="Yes"),1,"")</f>
        <v>1</v>
      </c>
      <c r="C175" s="69">
        <v>3</v>
      </c>
      <c r="D175" s="69">
        <v>2</v>
      </c>
      <c r="E175" s="69">
        <v>1</v>
      </c>
      <c r="F175" s="69">
        <v>1</v>
      </c>
      <c r="G175" s="69"/>
      <c r="H175" s="69"/>
      <c r="I175" s="69">
        <v>1</v>
      </c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Alex Berte</v>
      </c>
      <c r="B176" s="58">
        <f>IF(OR(GameCard7[[#This Row],[PA]]&gt;0,$E$169="Win (FORFEIT)",L176="Yes"),1,"")</f>
        <v>1</v>
      </c>
      <c r="C176" s="33">
        <v>4</v>
      </c>
      <c r="D176" s="33">
        <v>4</v>
      </c>
      <c r="E176" s="33">
        <v>3</v>
      </c>
      <c r="F176" s="33">
        <v>1</v>
      </c>
      <c r="G176" s="33">
        <v>1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Justin Carvahlo</v>
      </c>
      <c r="B177" s="68">
        <f>IF(OR(GameCard7[[#This Row],[PA]]&gt;0,$E$169="Win (FORFEIT)",L177="Yes"),1,"")</f>
        <v>1</v>
      </c>
      <c r="C177" s="69">
        <v>4</v>
      </c>
      <c r="D177" s="69">
        <v>3</v>
      </c>
      <c r="E177" s="69">
        <v>1</v>
      </c>
      <c r="F177" s="69">
        <v>2</v>
      </c>
      <c r="G177" s="69">
        <v>1</v>
      </c>
      <c r="H177" s="69"/>
      <c r="I177" s="69">
        <v>1</v>
      </c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Chris Doyle</v>
      </c>
      <c r="B178" s="58">
        <f>IF(OR(GameCard7[[#This Row],[PA]]&gt;0,$E$169="Win (FORFEIT)",L178="Yes"),1,"")</f>
        <v>1</v>
      </c>
      <c r="C178" s="33">
        <v>4</v>
      </c>
      <c r="D178" s="33">
        <v>4</v>
      </c>
      <c r="E178" s="33">
        <v>3</v>
      </c>
      <c r="F178" s="33">
        <v>1</v>
      </c>
      <c r="G178" s="33">
        <v>1</v>
      </c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Matt Hoey</v>
      </c>
      <c r="B179" s="68">
        <f>IF(OR(GameCard7[[#This Row],[PA]]&gt;0,$E$169="Win (FORFEIT)",L179="Yes"),1,"")</f>
        <v>1</v>
      </c>
      <c r="C179" s="69">
        <v>3</v>
      </c>
      <c r="D179" s="69">
        <v>2</v>
      </c>
      <c r="E179" s="69">
        <v>1</v>
      </c>
      <c r="F179" s="69">
        <v>1</v>
      </c>
      <c r="G179" s="69">
        <v>1</v>
      </c>
      <c r="H179" s="69"/>
      <c r="I179" s="69">
        <v>1</v>
      </c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Ryan Kelleher</v>
      </c>
      <c r="B180" s="58">
        <f>IF(OR(GameCard7[[#This Row],[PA]]&gt;0,$E$169="Win (FORFEIT)",L180="Yes"),1,"")</f>
        <v>1</v>
      </c>
      <c r="C180" s="33">
        <v>3</v>
      </c>
      <c r="D180" s="33">
        <v>2</v>
      </c>
      <c r="E180" s="33">
        <v>0</v>
      </c>
      <c r="F180" s="33"/>
      <c r="G180" s="33">
        <v>1</v>
      </c>
      <c r="H180" s="33">
        <v>1</v>
      </c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Anthony Muratore</v>
      </c>
      <c r="B181" s="68">
        <f>IF(OR(GameCard7[[#This Row],[PA]]&gt;0,$E$169="Win (FORFEIT)",L181="Yes"),1,"")</f>
        <v>1</v>
      </c>
      <c r="C181" s="69">
        <v>4</v>
      </c>
      <c r="D181" s="69">
        <v>3</v>
      </c>
      <c r="E181" s="69">
        <v>0</v>
      </c>
      <c r="F181" s="69">
        <v>1</v>
      </c>
      <c r="G181" s="69"/>
      <c r="H181" s="69"/>
      <c r="I181" s="69">
        <v>1</v>
      </c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Brandon Meadows</v>
      </c>
      <c r="B182" s="58">
        <f>IF(OR(GameCard7[[#This Row],[PA]]&gt;0,$E$169="Win (FORFEIT)",L182="Yes"),1,"")</f>
        <v>1</v>
      </c>
      <c r="C182" s="33">
        <v>4</v>
      </c>
      <c r="D182" s="33">
        <v>4</v>
      </c>
      <c r="E182" s="33">
        <v>2</v>
      </c>
      <c r="F182" s="33">
        <v>3</v>
      </c>
      <c r="G182" s="33">
        <v>1</v>
      </c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Mike Meadows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Joe Casanova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Chris Casanova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Drew Prosio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Steven Vazquez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Matt Hosan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Mike Kish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Derek Ruotalo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Chad Hossan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K Prokapchuk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39</v>
      </c>
      <c r="D197" s="45">
        <f t="shared" ref="D197" si="34">SUM(D172:D196)</f>
        <v>32</v>
      </c>
      <c r="E197" s="44">
        <f t="shared" ref="E197" si="35">SUM(E172:E196)</f>
        <v>15</v>
      </c>
      <c r="F197" s="44">
        <f t="shared" ref="F197" si="36">SUM(F172:F196)</f>
        <v>14</v>
      </c>
      <c r="G197" s="44">
        <f t="shared" ref="G197" si="37">SUM(G172:G196)</f>
        <v>13</v>
      </c>
      <c r="H197" s="44">
        <f t="shared" ref="H197" si="38">SUM(H172:H196)</f>
        <v>2</v>
      </c>
      <c r="I197" s="44">
        <f t="shared" ref="I197" si="39">SUM(I172:I196)</f>
        <v>5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42885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104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Jim Reynolds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John Hoey</v>
      </c>
      <c r="B205" s="68" t="str">
        <f>IF(OR(GameCard38[[#This Row],[PA]]&gt;0,$E$201="Win (FORFEIT)",L205="Yes"),1,"")</f>
        <v/>
      </c>
      <c r="C205" s="69"/>
      <c r="D205" s="69"/>
      <c r="E205" s="69"/>
      <c r="F205" s="69"/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Travis Bullock</v>
      </c>
      <c r="B206" s="58">
        <f>IF(OR(GameCard38[[#This Row],[PA]]&gt;0,$E$201="Win (FORFEIT)",L206="Yes"),1,"")</f>
        <v>1</v>
      </c>
      <c r="C206" s="33">
        <v>3</v>
      </c>
      <c r="D206" s="33">
        <v>3</v>
      </c>
      <c r="E206" s="33">
        <v>3</v>
      </c>
      <c r="F206" s="33">
        <v>2</v>
      </c>
      <c r="G206" s="33">
        <v>1</v>
      </c>
      <c r="H206" s="33"/>
      <c r="I206" s="33"/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Luke Calzone</v>
      </c>
      <c r="B207" s="68">
        <f>IF(OR(GameCard38[[#This Row],[PA]]&gt;0,$E$201="Win (FORFEIT)",L207="Yes"),1,"")</f>
        <v>1</v>
      </c>
      <c r="C207" s="69">
        <v>3</v>
      </c>
      <c r="D207" s="69">
        <v>2</v>
      </c>
      <c r="E207" s="69">
        <v>0</v>
      </c>
      <c r="F207" s="69">
        <v>1</v>
      </c>
      <c r="G207" s="69"/>
      <c r="H207" s="69"/>
      <c r="I207" s="69">
        <v>1</v>
      </c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Alex Berte</v>
      </c>
      <c r="B208" s="58">
        <f>IF(OR(GameCard38[[#This Row],[PA]]&gt;0,$E$201="Win (FORFEIT)",L208="Yes"),1,"")</f>
        <v>1</v>
      </c>
      <c r="C208" s="33">
        <v>4</v>
      </c>
      <c r="D208" s="33">
        <v>2</v>
      </c>
      <c r="E208" s="33">
        <v>2</v>
      </c>
      <c r="F208" s="33">
        <v>2</v>
      </c>
      <c r="G208" s="33">
        <v>4</v>
      </c>
      <c r="H208" s="33">
        <v>1</v>
      </c>
      <c r="I208" s="33">
        <v>1</v>
      </c>
      <c r="J208" s="34">
        <v>1</v>
      </c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Justin Carvahlo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Chris Doyle</v>
      </c>
      <c r="B210" s="58">
        <f>IF(OR(GameCard38[[#This Row],[PA]]&gt;0,$E$201="Win (FORFEIT)",L210="Yes"),1,"")</f>
        <v>1</v>
      </c>
      <c r="C210" s="33">
        <v>3</v>
      </c>
      <c r="D210" s="33">
        <v>3</v>
      </c>
      <c r="E210" s="33">
        <v>3</v>
      </c>
      <c r="F210" s="33">
        <v>3</v>
      </c>
      <c r="G210" s="33">
        <v>4</v>
      </c>
      <c r="H210" s="33"/>
      <c r="I210" s="33"/>
      <c r="J210" s="34">
        <v>2</v>
      </c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Matt Hoey</v>
      </c>
      <c r="B211" s="68" t="str">
        <f>IF(OR(GameCard38[[#This Row],[PA]]&gt;0,$E$201="Win (FORFEIT)",L211="Yes"),1,"")</f>
        <v/>
      </c>
      <c r="C211" s="69"/>
      <c r="D211" s="69"/>
      <c r="E211" s="69"/>
      <c r="F211" s="69"/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Ryan Kelleher</v>
      </c>
      <c r="B212" s="58">
        <f>IF(OR(GameCard38[[#This Row],[PA]]&gt;0,$E$201="Win (FORFEIT)",L212="Yes"),1,"")</f>
        <v>1</v>
      </c>
      <c r="C212" s="33">
        <v>3</v>
      </c>
      <c r="D212" s="33">
        <v>2</v>
      </c>
      <c r="E212" s="33">
        <v>2</v>
      </c>
      <c r="F212" s="33">
        <v>2</v>
      </c>
      <c r="G212" s="33">
        <v>2</v>
      </c>
      <c r="H212" s="33">
        <v>1</v>
      </c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Anthony Muratore</v>
      </c>
      <c r="B213" s="68">
        <f>IF(OR(GameCard38[[#This Row],[PA]]&gt;0,$E$201="Win (FORFEIT)",L213="Yes"),1,"")</f>
        <v>1</v>
      </c>
      <c r="C213" s="69">
        <v>4</v>
      </c>
      <c r="D213" s="69">
        <v>3</v>
      </c>
      <c r="E213" s="69">
        <v>2</v>
      </c>
      <c r="F213" s="69">
        <v>1</v>
      </c>
      <c r="G213" s="69"/>
      <c r="H213" s="69"/>
      <c r="I213" s="69">
        <v>1</v>
      </c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Brandon Meadows</v>
      </c>
      <c r="B214" s="58">
        <f>IF(OR(GameCard38[[#This Row],[PA]]&gt;0,$E$201="Win (FORFEIT)",L214="Yes"),1,"")</f>
        <v>1</v>
      </c>
      <c r="C214" s="33">
        <v>4</v>
      </c>
      <c r="D214" s="33">
        <v>4</v>
      </c>
      <c r="E214" s="33">
        <v>2</v>
      </c>
      <c r="F214" s="33">
        <v>1</v>
      </c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Mike Meadows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Joe Casanova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Chris Casanova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Drew Prosio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Steven Vazquez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Matt Hosan</v>
      </c>
      <c r="B220" s="58">
        <f>IF(OR(GameCard38[[#This Row],[PA]]&gt;0,$E$201="Win (FORFEIT)",L220="Yes"),1,"")</f>
        <v>1</v>
      </c>
      <c r="C220" s="33">
        <v>3</v>
      </c>
      <c r="D220" s="33">
        <v>2</v>
      </c>
      <c r="E220" s="33">
        <v>1</v>
      </c>
      <c r="F220" s="33"/>
      <c r="G220" s="33">
        <v>1</v>
      </c>
      <c r="H220" s="33">
        <v>1</v>
      </c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Mike Kish</v>
      </c>
      <c r="B221" s="68">
        <f>IF(OR(GameCard38[[#This Row],[PA]]&gt;0,$E$201="Win (FORFEIT)",L221="Yes"),1,"")</f>
        <v>1</v>
      </c>
      <c r="C221" s="69">
        <v>4</v>
      </c>
      <c r="D221" s="69">
        <v>3</v>
      </c>
      <c r="E221" s="69">
        <v>1</v>
      </c>
      <c r="F221" s="69">
        <v>1</v>
      </c>
      <c r="G221" s="69">
        <v>2</v>
      </c>
      <c r="H221" s="69">
        <v>1</v>
      </c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Derek Ruotalo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Chad Hossan</v>
      </c>
      <c r="B223" s="68">
        <f>IF(OR(GameCard38[[#This Row],[PA]]&gt;0,$E$201="Win (FORFEIT)",L223="Yes"),1,"")</f>
        <v>1</v>
      </c>
      <c r="C223" s="69">
        <v>3</v>
      </c>
      <c r="D223" s="69">
        <v>3</v>
      </c>
      <c r="E223" s="69">
        <v>1</v>
      </c>
      <c r="F223" s="69">
        <v>1</v>
      </c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K Prokapchuk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34</v>
      </c>
      <c r="D229" s="45">
        <f t="shared" ref="D229" si="42">SUM(D204:D228)</f>
        <v>27</v>
      </c>
      <c r="E229" s="44">
        <f t="shared" ref="E229" si="43">SUM(E204:E228)</f>
        <v>17</v>
      </c>
      <c r="F229" s="44">
        <f t="shared" ref="F229" si="44">SUM(F204:F228)</f>
        <v>14</v>
      </c>
      <c r="G229" s="44">
        <f t="shared" ref="G229" si="45">SUM(G204:G228)</f>
        <v>14</v>
      </c>
      <c r="H229" s="44">
        <f t="shared" ref="H229" si="46">SUM(H204:H228)</f>
        <v>4</v>
      </c>
      <c r="I229" s="44">
        <f t="shared" ref="I229" si="47">SUM(I204:I228)</f>
        <v>3</v>
      </c>
      <c r="J229" s="46">
        <f t="shared" ref="J229" si="48">SUM(J204:J228)</f>
        <v>3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42891</v>
      </c>
      <c r="C233" s="85"/>
      <c r="D233" s="13" t="s">
        <v>38</v>
      </c>
      <c r="E233" s="86" t="s">
        <v>47</v>
      </c>
      <c r="F233" s="86"/>
      <c r="G233" s="23" t="s">
        <v>13</v>
      </c>
      <c r="H233" s="90" t="s">
        <v>103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Jim Reynolds</v>
      </c>
      <c r="B236" s="58">
        <f>IF(OR(GameCard49[[#This Row],[PA]]&gt;0,$E$233="Win (FORFEIT)",L236="Yes"),1,"")</f>
        <v>1</v>
      </c>
      <c r="C236" s="33">
        <v>2</v>
      </c>
      <c r="D236" s="33">
        <v>2</v>
      </c>
      <c r="E236" s="33">
        <v>0</v>
      </c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John Hoey</v>
      </c>
      <c r="B237" s="68">
        <f>IF(OR(GameCard49[[#This Row],[PA]]&gt;0,$E$233="Win (FORFEIT)",L237="Yes"),1,"")</f>
        <v>1</v>
      </c>
      <c r="C237" s="69">
        <v>2</v>
      </c>
      <c r="D237" s="69">
        <v>2</v>
      </c>
      <c r="E237" s="69">
        <v>1</v>
      </c>
      <c r="F237" s="69"/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Travis Bullock</v>
      </c>
      <c r="B238" s="58">
        <f>IF(OR(GameCard49[[#This Row],[PA]]&gt;0,$E$233="Win (FORFEIT)",L238="Yes"),1,"")</f>
        <v>1</v>
      </c>
      <c r="C238" s="33">
        <v>2</v>
      </c>
      <c r="D238" s="33">
        <v>2</v>
      </c>
      <c r="E238" s="33">
        <v>0</v>
      </c>
      <c r="F238" s="33"/>
      <c r="G238" s="33"/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Luke Calzone</v>
      </c>
      <c r="B239" s="68">
        <f>IF(OR(GameCard49[[#This Row],[PA]]&gt;0,$E$233="Win (FORFEIT)",L239="Yes"),1,"")</f>
        <v>1</v>
      </c>
      <c r="C239" s="69">
        <v>2</v>
      </c>
      <c r="D239" s="69">
        <v>2</v>
      </c>
      <c r="E239" s="69">
        <v>0</v>
      </c>
      <c r="F239" s="69"/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Alex Berte</v>
      </c>
      <c r="B240" s="58">
        <f>IF(OR(GameCard49[[#This Row],[PA]]&gt;0,$E$233="Win (FORFEIT)",L240="Yes"),1,"")</f>
        <v>1</v>
      </c>
      <c r="C240" s="33">
        <v>2</v>
      </c>
      <c r="D240" s="33">
        <v>2</v>
      </c>
      <c r="E240" s="33">
        <v>1</v>
      </c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Justin Carvahlo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Chris Doyle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Matt Hoey</v>
      </c>
      <c r="B243" s="68">
        <f>IF(OR(GameCard49[[#This Row],[PA]]&gt;0,$E$233="Win (FORFEIT)",L243="Yes"),1,"")</f>
        <v>1</v>
      </c>
      <c r="C243" s="69">
        <v>2</v>
      </c>
      <c r="D243" s="69">
        <v>2</v>
      </c>
      <c r="E243" s="69">
        <v>1</v>
      </c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Ryan Kelleher</v>
      </c>
      <c r="B244" s="58">
        <f>IF(OR(GameCard49[[#This Row],[PA]]&gt;0,$E$233="Win (FORFEIT)",L244="Yes"),1,"")</f>
        <v>1</v>
      </c>
      <c r="C244" s="33">
        <v>1</v>
      </c>
      <c r="D244" s="33">
        <v>1</v>
      </c>
      <c r="E244" s="33">
        <v>1</v>
      </c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Anthony Muratore</v>
      </c>
      <c r="B245" s="68">
        <f>IF(OR(GameCard49[[#This Row],[PA]]&gt;0,$E$233="Win (FORFEIT)",L245="Yes"),1,"")</f>
        <v>1</v>
      </c>
      <c r="C245" s="69">
        <v>2</v>
      </c>
      <c r="D245" s="69">
        <v>2</v>
      </c>
      <c r="E245" s="69">
        <v>0</v>
      </c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Brandon Meadows</v>
      </c>
      <c r="B246" s="58">
        <f>IF(OR(GameCard49[[#This Row],[PA]]&gt;0,$E$233="Win (FORFEIT)",L246="Yes"),1,"")</f>
        <v>1</v>
      </c>
      <c r="C246" s="33">
        <v>2</v>
      </c>
      <c r="D246" s="33">
        <v>2</v>
      </c>
      <c r="E246" s="33">
        <v>0</v>
      </c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Mike Meadows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Joe Casanova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Chris Casanova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Drew Prosio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Steven Vazquez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Matt Hosan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Mike Kish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Derek Ruotalo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Chad Hossan</v>
      </c>
      <c r="B255" s="68">
        <f>IF(OR(GameCard49[[#This Row],[PA]]&gt;0,$E$233="Win (FORFEIT)",L255="Yes"),1,"")</f>
        <v>1</v>
      </c>
      <c r="C255" s="69">
        <v>2</v>
      </c>
      <c r="D255" s="69">
        <v>2</v>
      </c>
      <c r="E255" s="69">
        <v>0</v>
      </c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K Prokapchuk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19</v>
      </c>
      <c r="D261" s="45">
        <f t="shared" ref="D261" si="50">SUM(D236:D260)</f>
        <v>19</v>
      </c>
      <c r="E261" s="44">
        <f t="shared" ref="E261" si="51">SUM(E236:E260)</f>
        <v>4</v>
      </c>
      <c r="F261" s="44">
        <f t="shared" ref="F261" si="52">SUM(F236:F260)</f>
        <v>0</v>
      </c>
      <c r="G261" s="44">
        <f t="shared" ref="G261" si="53">SUM(G236:G260)</f>
        <v>0</v>
      </c>
      <c r="H261" s="44">
        <f t="shared" ref="H261" si="54">SUM(H236:H260)</f>
        <v>0</v>
      </c>
      <c r="I261" s="44">
        <f t="shared" ref="I261" si="55">SUM(I236:I260)</f>
        <v>0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42899</v>
      </c>
      <c r="C265" s="85"/>
      <c r="D265" s="13" t="s">
        <v>38</v>
      </c>
      <c r="E265" s="86" t="s">
        <v>46</v>
      </c>
      <c r="F265" s="86"/>
      <c r="G265" s="23" t="s">
        <v>13</v>
      </c>
      <c r="H265" s="90" t="s">
        <v>39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Jim Reynolds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John Hoey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1</v>
      </c>
      <c r="F269" s="69">
        <v>1</v>
      </c>
      <c r="G269" s="69"/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Travis Bullock</v>
      </c>
      <c r="B270" s="58">
        <f>IF(OR(GameCard510[[#This Row],[PA]]&gt;0,$E$265="Win (FORFEIT)",L270="Yes"),1,"")</f>
        <v>1</v>
      </c>
      <c r="C270" s="33">
        <v>3</v>
      </c>
      <c r="D270" s="33">
        <v>3</v>
      </c>
      <c r="E270" s="33">
        <v>1</v>
      </c>
      <c r="F270" s="33"/>
      <c r="G270" s="33">
        <v>1</v>
      </c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Luke Calzone</v>
      </c>
      <c r="B271" s="68">
        <f>IF(OR(GameCard510[[#This Row],[PA]]&gt;0,$E$265="Win (FORFEIT)",L271="Yes"),1,"")</f>
        <v>1</v>
      </c>
      <c r="C271" s="69">
        <v>4</v>
      </c>
      <c r="D271" s="69">
        <v>4</v>
      </c>
      <c r="E271" s="69">
        <v>3</v>
      </c>
      <c r="F271" s="69">
        <v>1</v>
      </c>
      <c r="G271" s="69">
        <v>1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Alex Berte</v>
      </c>
      <c r="B272" s="58">
        <f>IF(OR(GameCard510[[#This Row],[PA]]&gt;0,$E$265="Win (FORFEIT)",L272="Yes"),1,"")</f>
        <v>1</v>
      </c>
      <c r="C272" s="33">
        <v>4</v>
      </c>
      <c r="D272" s="33">
        <v>4</v>
      </c>
      <c r="E272" s="33">
        <v>3</v>
      </c>
      <c r="F272" s="33">
        <v>2</v>
      </c>
      <c r="G272" s="33">
        <v>2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Justin Carvahlo</v>
      </c>
      <c r="B273" s="68">
        <f>IF(OR(GameCard510[[#This Row],[PA]]&gt;0,$E$265="Win (FORFEIT)",L273="Yes"),1,"")</f>
        <v>1</v>
      </c>
      <c r="C273" s="69">
        <v>4</v>
      </c>
      <c r="D273" s="69">
        <v>4</v>
      </c>
      <c r="E273" s="69">
        <v>2</v>
      </c>
      <c r="F273" s="69"/>
      <c r="G273" s="69"/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Chris Doyle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Matt Hoey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Ryan Kelleher</v>
      </c>
      <c r="B276" s="58">
        <f>IF(OR(GameCard510[[#This Row],[PA]]&gt;0,$E$265="Win (FORFEIT)",L276="Yes"),1,"")</f>
        <v>1</v>
      </c>
      <c r="C276" s="33">
        <v>3</v>
      </c>
      <c r="D276" s="33">
        <v>3</v>
      </c>
      <c r="E276" s="33">
        <v>0</v>
      </c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Anthony Muratore</v>
      </c>
      <c r="B277" s="68">
        <f>IF(OR(GameCard510[[#This Row],[PA]]&gt;0,$E$265="Win (FORFEIT)",L277="Yes"),1,"")</f>
        <v>1</v>
      </c>
      <c r="C277" s="69">
        <v>3</v>
      </c>
      <c r="D277" s="69">
        <v>2</v>
      </c>
      <c r="E277" s="69">
        <v>1</v>
      </c>
      <c r="F277" s="69"/>
      <c r="G277" s="69">
        <v>1</v>
      </c>
      <c r="H277" s="69">
        <v>1</v>
      </c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Brandon Meadows</v>
      </c>
      <c r="B278" s="58">
        <f>IF(OR(GameCard510[[#This Row],[PA]]&gt;0,$E$265="Win (FORFEIT)",L278="Yes"),1,"")</f>
        <v>1</v>
      </c>
      <c r="C278" s="33">
        <v>4</v>
      </c>
      <c r="D278" s="33">
        <v>4</v>
      </c>
      <c r="E278" s="33">
        <v>2</v>
      </c>
      <c r="F278" s="33">
        <v>2</v>
      </c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Mike Meadows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Joe Casanova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Chris Casanova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Drew Prosio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Steven Vazquez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Matt Hosan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Mike Kish</v>
      </c>
      <c r="B285" s="68">
        <f>IF(OR(GameCard510[[#This Row],[PA]]&gt;0,$E$265="Win (FORFEIT)",L285="Yes"),1,"")</f>
        <v>1</v>
      </c>
      <c r="C285" s="69">
        <v>3</v>
      </c>
      <c r="D285" s="69">
        <v>2</v>
      </c>
      <c r="E285" s="69">
        <v>1</v>
      </c>
      <c r="F285" s="69">
        <v>1</v>
      </c>
      <c r="G285" s="69">
        <v>2</v>
      </c>
      <c r="H285" s="69">
        <v>1</v>
      </c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Derek Ruotalo</v>
      </c>
      <c r="B286" s="58">
        <f>IF(OR(GameCard510[[#This Row],[PA]]&gt;0,$E$265="Win (FORFEIT)",L286="Yes"),1,"")</f>
        <v>1</v>
      </c>
      <c r="C286" s="33">
        <v>3</v>
      </c>
      <c r="D286" s="33">
        <v>2</v>
      </c>
      <c r="E286" s="33">
        <v>0</v>
      </c>
      <c r="F286" s="33"/>
      <c r="G286" s="33"/>
      <c r="H286" s="33"/>
      <c r="I286" s="33">
        <v>1</v>
      </c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Chad Hossan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K Prokapchuk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35</v>
      </c>
      <c r="D293" s="45">
        <f t="shared" ref="D293" si="58">SUM(D268:D292)</f>
        <v>32</v>
      </c>
      <c r="E293" s="44">
        <f t="shared" ref="E293" si="59">SUM(E268:E292)</f>
        <v>14</v>
      </c>
      <c r="F293" s="44">
        <f t="shared" ref="F293" si="60">SUM(F268:F292)</f>
        <v>7</v>
      </c>
      <c r="G293" s="44">
        <f t="shared" ref="G293" si="61">SUM(G268:G292)</f>
        <v>7</v>
      </c>
      <c r="H293" s="44">
        <f t="shared" ref="H293" si="62">SUM(H268:H292)</f>
        <v>2</v>
      </c>
      <c r="I293" s="44">
        <f t="shared" ref="I293" si="63">SUM(I268:I292)</f>
        <v>1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42901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41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Jim Reynolds</v>
      </c>
      <c r="B300" s="58">
        <f>IF(OR(GameCard611[[#This Row],[PA]]&gt;0,$E$297="Win (FORFEIT)",L300="Yes"),1,"")</f>
        <v>1</v>
      </c>
      <c r="C300" s="33">
        <v>4</v>
      </c>
      <c r="D300" s="33">
        <v>4</v>
      </c>
      <c r="E300" s="33">
        <v>0</v>
      </c>
      <c r="F300" s="33"/>
      <c r="G300" s="33">
        <v>1</v>
      </c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John Hoey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Travis Bullock</v>
      </c>
      <c r="B302" s="58">
        <f>IF(OR(GameCard611[[#This Row],[PA]]&gt;0,$E$297="Win (FORFEIT)",L302="Yes"),1,"")</f>
        <v>1</v>
      </c>
      <c r="C302" s="33">
        <v>4</v>
      </c>
      <c r="D302" s="33">
        <v>4</v>
      </c>
      <c r="E302" s="33">
        <v>2</v>
      </c>
      <c r="F302" s="33">
        <v>1</v>
      </c>
      <c r="G302" s="33">
        <v>1</v>
      </c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Luke Calzone</v>
      </c>
      <c r="B303" s="68">
        <f>IF(OR(GameCard611[[#This Row],[PA]]&gt;0,$E$297="Win (FORFEIT)",L303="Yes"),1,"")</f>
        <v>1</v>
      </c>
      <c r="C303" s="69">
        <v>4</v>
      </c>
      <c r="D303" s="69">
        <v>4</v>
      </c>
      <c r="E303" s="69">
        <v>3</v>
      </c>
      <c r="F303" s="69">
        <v>2</v>
      </c>
      <c r="G303" s="69">
        <v>2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Alex Berte</v>
      </c>
      <c r="B304" s="58">
        <f>IF(OR(GameCard611[[#This Row],[PA]]&gt;0,$E$297="Win (FORFEIT)",L304="Yes"),1,"")</f>
        <v>1</v>
      </c>
      <c r="C304" s="33">
        <v>4</v>
      </c>
      <c r="D304" s="33">
        <v>4</v>
      </c>
      <c r="E304" s="33">
        <v>1</v>
      </c>
      <c r="F304" s="33">
        <v>1</v>
      </c>
      <c r="G304" s="33"/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Justin Carvahlo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Chris Doyle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Matt Hoey</v>
      </c>
      <c r="B307" s="68">
        <f>IF(OR(GameCard611[[#This Row],[PA]]&gt;0,$E$297="Win (FORFEIT)",L307="Yes"),1,"")</f>
        <v>1</v>
      </c>
      <c r="C307" s="69">
        <v>4</v>
      </c>
      <c r="D307" s="69">
        <v>3</v>
      </c>
      <c r="E307" s="69">
        <v>2</v>
      </c>
      <c r="F307" s="69">
        <v>1</v>
      </c>
      <c r="G307" s="69"/>
      <c r="H307" s="69"/>
      <c r="I307" s="69">
        <v>1</v>
      </c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Ryan Kelleher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Anthony Muratore</v>
      </c>
      <c r="B309" s="68">
        <f>IF(OR(GameCard611[[#This Row],[PA]]&gt;0,$E$297="Win (FORFEIT)",L309="Yes"),1,"")</f>
        <v>1</v>
      </c>
      <c r="C309" s="69">
        <v>4</v>
      </c>
      <c r="D309" s="69">
        <v>4</v>
      </c>
      <c r="E309" s="69">
        <v>3</v>
      </c>
      <c r="F309" s="69">
        <v>1</v>
      </c>
      <c r="G309" s="69">
        <v>1</v>
      </c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Brandon Meadows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Mike Meadows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Joe Casanova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Chris Casanova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Drew Prosio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Steven Vazquez</v>
      </c>
      <c r="B315" s="68">
        <f>IF(OR(GameCard611[[#This Row],[PA]]&gt;0,$E$297="Win (FORFEIT)",L315="Yes"),1,"")</f>
        <v>1</v>
      </c>
      <c r="C315" s="69">
        <v>4</v>
      </c>
      <c r="D315" s="69">
        <v>4</v>
      </c>
      <c r="E315" s="69">
        <v>2</v>
      </c>
      <c r="F315" s="69"/>
      <c r="G315" s="69">
        <v>3</v>
      </c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Matt Hosan</v>
      </c>
      <c r="B316" s="58">
        <f>IF(OR(GameCard611[[#This Row],[PA]]&gt;0,$E$297="Win (FORFEIT)",L316="Yes"),1,"")</f>
        <v>1</v>
      </c>
      <c r="C316" s="33">
        <v>3</v>
      </c>
      <c r="D316" s="33">
        <v>2</v>
      </c>
      <c r="E316" s="33">
        <v>1</v>
      </c>
      <c r="F316" s="33">
        <v>1</v>
      </c>
      <c r="G316" s="33"/>
      <c r="H316" s="33"/>
      <c r="I316" s="33">
        <v>1</v>
      </c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Mike Kish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Derek Ruotalo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Chad Hossan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K Prokapchuk</v>
      </c>
      <c r="B320" s="58">
        <f>IF(OR(GameCard611[[#This Row],[PA]]&gt;0,$E$297="Win (FORFEIT)",L320="Yes"),1,"")</f>
        <v>1</v>
      </c>
      <c r="C320" s="33">
        <v>4</v>
      </c>
      <c r="D320" s="33">
        <v>4</v>
      </c>
      <c r="E320" s="33">
        <v>1</v>
      </c>
      <c r="F320" s="33">
        <v>1</v>
      </c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35</v>
      </c>
      <c r="D325" s="45">
        <f t="shared" ref="D325" si="66">SUM(D300:D324)</f>
        <v>33</v>
      </c>
      <c r="E325" s="44">
        <f t="shared" ref="E325" si="67">SUM(E300:E324)</f>
        <v>15</v>
      </c>
      <c r="F325" s="44">
        <f t="shared" ref="F325" si="68">SUM(F300:F324)</f>
        <v>8</v>
      </c>
      <c r="G325" s="44">
        <f t="shared" ref="G325" si="69">SUM(G300:G324)</f>
        <v>8</v>
      </c>
      <c r="H325" s="44">
        <f t="shared" ref="H325" si="70">SUM(H300:H324)</f>
        <v>0</v>
      </c>
      <c r="I325" s="44">
        <f t="shared" ref="I325" si="71">SUM(I300:I324)</f>
        <v>2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42906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41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Jim Reynolds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John Hoey</v>
      </c>
      <c r="B333" s="68">
        <f>IF(OR(GameCard12[[#This Row],[PA]]&gt;0,$E$329="Win (FORFEIT)",L333="Yes"),1,"")</f>
        <v>1</v>
      </c>
      <c r="C333" s="69">
        <v>4</v>
      </c>
      <c r="D333" s="69">
        <v>4</v>
      </c>
      <c r="E333" s="69">
        <v>3</v>
      </c>
      <c r="F333" s="69">
        <v>2</v>
      </c>
      <c r="G333" s="69">
        <v>3</v>
      </c>
      <c r="H333" s="69"/>
      <c r="I333" s="69"/>
      <c r="J333" s="70">
        <v>1</v>
      </c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Travis Bullock</v>
      </c>
      <c r="B334" s="58">
        <f>IF(OR(GameCard12[[#This Row],[PA]]&gt;0,$E$329="Win (FORFEIT)",L334="Yes"),1,"")</f>
        <v>1</v>
      </c>
      <c r="C334" s="33">
        <v>5</v>
      </c>
      <c r="D334" s="33">
        <v>4</v>
      </c>
      <c r="E334" s="33">
        <v>1</v>
      </c>
      <c r="F334" s="33">
        <v>1</v>
      </c>
      <c r="G334" s="33"/>
      <c r="H334" s="33"/>
      <c r="I334" s="33">
        <v>1</v>
      </c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Luke Calzone</v>
      </c>
      <c r="B335" s="68">
        <f>IF(OR(GameCard12[[#This Row],[PA]]&gt;0,$E$329="Win (FORFEIT)",L335="Yes"),1,"")</f>
        <v>1</v>
      </c>
      <c r="C335" s="69">
        <v>4</v>
      </c>
      <c r="D335" s="69">
        <v>4</v>
      </c>
      <c r="E335" s="69">
        <v>2</v>
      </c>
      <c r="F335" s="69">
        <v>2</v>
      </c>
      <c r="G335" s="69">
        <v>1</v>
      </c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Alex Berte</v>
      </c>
      <c r="B336" s="58">
        <f>IF(OR(GameCard12[[#This Row],[PA]]&gt;0,$E$329="Win (FORFEIT)",L336="Yes"),1,"")</f>
        <v>1</v>
      </c>
      <c r="C336" s="33">
        <v>4</v>
      </c>
      <c r="D336" s="33">
        <v>4</v>
      </c>
      <c r="E336" s="33">
        <v>2</v>
      </c>
      <c r="F336" s="33">
        <v>1</v>
      </c>
      <c r="G336" s="33">
        <v>1</v>
      </c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Justin Carvahlo</v>
      </c>
      <c r="B337" s="68">
        <f>IF(OR(GameCard12[[#This Row],[PA]]&gt;0,$E$329="Win (FORFEIT)",L337="Yes"),1,"")</f>
        <v>1</v>
      </c>
      <c r="C337" s="69">
        <v>5</v>
      </c>
      <c r="D337" s="69">
        <v>4</v>
      </c>
      <c r="E337" s="69">
        <v>4</v>
      </c>
      <c r="F337" s="69">
        <v>1</v>
      </c>
      <c r="G337" s="69">
        <v>3</v>
      </c>
      <c r="H337" s="69"/>
      <c r="I337" s="69">
        <v>1</v>
      </c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Chris Doyle</v>
      </c>
      <c r="B338" s="58">
        <f>IF(OR(GameCard12[[#This Row],[PA]]&gt;0,$E$329="Win (FORFEIT)",L338="Yes"),1,"")</f>
        <v>1</v>
      </c>
      <c r="C338" s="33">
        <v>4</v>
      </c>
      <c r="D338" s="33">
        <v>4</v>
      </c>
      <c r="E338" s="33">
        <v>1</v>
      </c>
      <c r="F338" s="33">
        <v>2</v>
      </c>
      <c r="G338" s="33">
        <v>1</v>
      </c>
      <c r="H338" s="33"/>
      <c r="I338" s="33"/>
      <c r="J338" s="34">
        <v>1</v>
      </c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Matt Hoey</v>
      </c>
      <c r="B339" s="68">
        <f>IF(OR(GameCard12[[#This Row],[PA]]&gt;0,$E$329="Win (FORFEIT)",L339="Yes"),1,"")</f>
        <v>1</v>
      </c>
      <c r="C339" s="69">
        <v>4</v>
      </c>
      <c r="D339" s="69">
        <v>3</v>
      </c>
      <c r="E339" s="69">
        <v>0</v>
      </c>
      <c r="F339" s="69"/>
      <c r="G339" s="69">
        <v>1</v>
      </c>
      <c r="H339" s="69">
        <v>1</v>
      </c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Ryan Kelleher</v>
      </c>
      <c r="B340" s="58">
        <f>IF(OR(GameCard12[[#This Row],[PA]]&gt;0,$E$329="Win (FORFEIT)",L340="Yes"),1,"")</f>
        <v>1</v>
      </c>
      <c r="C340" s="33">
        <v>4</v>
      </c>
      <c r="D340" s="33">
        <v>3</v>
      </c>
      <c r="E340" s="33">
        <v>1</v>
      </c>
      <c r="F340" s="33">
        <v>1</v>
      </c>
      <c r="G340" s="33">
        <v>3</v>
      </c>
      <c r="H340" s="33">
        <v>1</v>
      </c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Anthony Muratore</v>
      </c>
      <c r="B341" s="68">
        <f>IF(OR(GameCard12[[#This Row],[PA]]&gt;0,$E$329="Win (FORFEIT)",L341="Yes"),1,"")</f>
        <v>1</v>
      </c>
      <c r="C341" s="69">
        <v>4</v>
      </c>
      <c r="D341" s="69">
        <v>4</v>
      </c>
      <c r="E341" s="69">
        <v>3</v>
      </c>
      <c r="F341" s="69">
        <v>2</v>
      </c>
      <c r="G341" s="69">
        <v>1</v>
      </c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Brandon Meadows</v>
      </c>
      <c r="B342" s="58">
        <f>IF(OR(GameCard12[[#This Row],[PA]]&gt;0,$E$329="Win (FORFEIT)",L342="Yes"),1,"")</f>
        <v>1</v>
      </c>
      <c r="C342" s="33">
        <v>4</v>
      </c>
      <c r="D342" s="33">
        <v>3</v>
      </c>
      <c r="E342" s="33">
        <v>3</v>
      </c>
      <c r="F342" s="33">
        <v>2</v>
      </c>
      <c r="G342" s="33"/>
      <c r="H342" s="33"/>
      <c r="I342" s="33">
        <v>1</v>
      </c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Mike Meadows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Joe Casanova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Chris Casanova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Drew Prosio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Steven Vazquez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Matt Hosan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Mike Kish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Derek Ruotalo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Chad Hossan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K Prokapchuk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42</v>
      </c>
      <c r="D357" s="45">
        <f t="shared" ref="D357" si="74">SUM(D332:D356)</f>
        <v>37</v>
      </c>
      <c r="E357" s="44">
        <f t="shared" ref="E357" si="75">SUM(E332:E356)</f>
        <v>20</v>
      </c>
      <c r="F357" s="44">
        <f t="shared" ref="F357" si="76">SUM(F332:F356)</f>
        <v>14</v>
      </c>
      <c r="G357" s="44">
        <f t="shared" ref="G357" si="77">SUM(G332:G356)</f>
        <v>14</v>
      </c>
      <c r="H357" s="44">
        <f t="shared" ref="H357" si="78">SUM(H332:H356)</f>
        <v>2</v>
      </c>
      <c r="I357" s="44">
        <f t="shared" ref="I357" si="79">SUM(I332:I356)</f>
        <v>3</v>
      </c>
      <c r="J357" s="46">
        <f t="shared" ref="J357" si="80">SUM(J332:J356)</f>
        <v>2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42912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43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Jim Reynolds</v>
      </c>
      <c r="B364" s="58">
        <f>IF(OR(GameCard313[[#This Row],[PA]]&gt;0,$E$361="Win (FORFEIT)"=L364="Yes"),1,"")</f>
        <v>1</v>
      </c>
      <c r="C364" s="33">
        <v>4</v>
      </c>
      <c r="D364" s="33">
        <v>4</v>
      </c>
      <c r="E364" s="33">
        <v>2</v>
      </c>
      <c r="F364" s="33">
        <v>1</v>
      </c>
      <c r="G364" s="33">
        <v>1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John Hoey</v>
      </c>
      <c r="B365" s="68">
        <f>IF(OR(GameCard313[[#This Row],[PA]]&gt;0,$E$361="Win (FORFEIT)"=L365="Yes"),1,"")</f>
        <v>1</v>
      </c>
      <c r="C365" s="69">
        <v>4</v>
      </c>
      <c r="D365" s="69">
        <v>4</v>
      </c>
      <c r="E365" s="69">
        <v>2</v>
      </c>
      <c r="F365" s="69">
        <v>1</v>
      </c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Travis Bullock</v>
      </c>
      <c r="B366" s="58">
        <f>IF(OR(GameCard313[[#This Row],[PA]]&gt;0,$E$361="Win (FORFEIT)"=L366="Yes"),1,"")</f>
        <v>1</v>
      </c>
      <c r="C366" s="33">
        <v>5</v>
      </c>
      <c r="D366" s="33">
        <v>4</v>
      </c>
      <c r="E366" s="33">
        <v>2</v>
      </c>
      <c r="F366" s="33">
        <v>2</v>
      </c>
      <c r="G366" s="33">
        <v>1</v>
      </c>
      <c r="H366" s="33"/>
      <c r="I366" s="33">
        <v>1</v>
      </c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Luke Calzone</v>
      </c>
      <c r="B367" s="68">
        <f>IF(OR(GameCard313[[#This Row],[PA]]&gt;0,$E$361="Win (FORFEIT)"=L367="Yes"),1,"")</f>
        <v>1</v>
      </c>
      <c r="C367" s="69">
        <v>4</v>
      </c>
      <c r="D367" s="69">
        <v>3</v>
      </c>
      <c r="E367" s="69">
        <v>2</v>
      </c>
      <c r="F367" s="69"/>
      <c r="G367" s="69">
        <v>1</v>
      </c>
      <c r="H367" s="69">
        <v>1</v>
      </c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Alex Berte</v>
      </c>
      <c r="B368" s="58">
        <f>IF(OR(GameCard313[[#This Row],[PA]]&gt;0,$E$361="Win (FORFEIT)"=L368="Yes"),1,"")</f>
        <v>1</v>
      </c>
      <c r="C368" s="33">
        <v>4</v>
      </c>
      <c r="D368" s="33">
        <v>3</v>
      </c>
      <c r="E368" s="33">
        <v>2</v>
      </c>
      <c r="F368" s="33">
        <v>2</v>
      </c>
      <c r="G368" s="33">
        <v>2</v>
      </c>
      <c r="H368" s="33"/>
      <c r="I368" s="33">
        <v>1</v>
      </c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Justin Carvahlo</v>
      </c>
      <c r="B369" s="68">
        <f>IF(OR(GameCard313[[#This Row],[PA]]&gt;0,$E$361="Win (FORFEIT)"=L369="Yes"),1,"")</f>
        <v>1</v>
      </c>
      <c r="C369" s="69">
        <v>5</v>
      </c>
      <c r="D369" s="69">
        <v>4</v>
      </c>
      <c r="E369" s="69">
        <v>4</v>
      </c>
      <c r="F369" s="69">
        <v>3</v>
      </c>
      <c r="G369" s="69">
        <v>1</v>
      </c>
      <c r="H369" s="69"/>
      <c r="I369" s="69">
        <v>1</v>
      </c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Chris Doyle</v>
      </c>
      <c r="B370" s="58">
        <f>IF(OR(GameCard313[[#This Row],[PA]]&gt;0,$E$361="Win (FORFEIT)"=L370="Yes"),1,"")</f>
        <v>1</v>
      </c>
      <c r="C370" s="33">
        <v>4</v>
      </c>
      <c r="D370" s="33">
        <v>4</v>
      </c>
      <c r="E370" s="33">
        <v>3</v>
      </c>
      <c r="F370" s="33">
        <v>2</v>
      </c>
      <c r="G370" s="33">
        <v>5</v>
      </c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Matt Hoey</v>
      </c>
      <c r="B371" s="68">
        <f>IF(OR(GameCard313[[#This Row],[PA]]&gt;0,$E$361="Win (FORFEIT)"=L371="Yes"),1,"")</f>
        <v>1</v>
      </c>
      <c r="C371" s="69">
        <v>4</v>
      </c>
      <c r="D371" s="69">
        <v>4</v>
      </c>
      <c r="E371" s="69">
        <v>1</v>
      </c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Ryan Kelleher</v>
      </c>
      <c r="B372" s="58">
        <f>IF(OR(GameCard313[[#This Row],[PA]]&gt;0,$E$361="Win (FORFEIT)"=L372="Yes"),1,"")</f>
        <v>1</v>
      </c>
      <c r="C372" s="33">
        <v>4</v>
      </c>
      <c r="D372" s="33">
        <v>4</v>
      </c>
      <c r="E372" s="33">
        <v>2</v>
      </c>
      <c r="F372" s="33">
        <v>1</v>
      </c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Anthony Muratore</v>
      </c>
      <c r="B373" s="68">
        <f>IF(OR(GameCard313[[#This Row],[PA]]&gt;0,$E$361="Win (FORFEIT)"=L373="Yes"),1,"")</f>
        <v>1</v>
      </c>
      <c r="C373" s="69">
        <v>4</v>
      </c>
      <c r="D373" s="69">
        <v>4</v>
      </c>
      <c r="E373" s="69">
        <v>1</v>
      </c>
      <c r="F373" s="69">
        <v>1</v>
      </c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Brandon Meadows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Mike Meadows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Joe Casanova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Chris Casanova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Drew Prosio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Steven Vazquez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Matt Hosan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Mike Kish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Derek Ruotalo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Chad Hossan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K Prokapchuk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42</v>
      </c>
      <c r="D389" s="45">
        <f t="shared" ref="D389" si="82">SUM(D364:D388)</f>
        <v>38</v>
      </c>
      <c r="E389" s="44">
        <f t="shared" ref="E389" si="83">SUM(E364:E388)</f>
        <v>21</v>
      </c>
      <c r="F389" s="44">
        <f t="shared" ref="F389" si="84">SUM(F364:F388)</f>
        <v>13</v>
      </c>
      <c r="G389" s="44">
        <f t="shared" ref="G389" si="85">SUM(G364:G388)</f>
        <v>11</v>
      </c>
      <c r="H389" s="44">
        <f t="shared" ref="H389" si="86">SUM(H364:H388)</f>
        <v>1</v>
      </c>
      <c r="I389" s="44">
        <f t="shared" ref="I389" si="87">SUM(I364:I388)</f>
        <v>3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42927</v>
      </c>
      <c r="C393" s="85"/>
      <c r="D393" s="13" t="s">
        <v>38</v>
      </c>
      <c r="E393" s="86" t="s">
        <v>46</v>
      </c>
      <c r="F393" s="86"/>
      <c r="G393" s="23" t="s">
        <v>13</v>
      </c>
      <c r="H393" s="90" t="s">
        <v>102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Jim Reynolds</v>
      </c>
      <c r="B396" s="58">
        <f>IF(OR(GameCard414[[#This Row],[PA]]&gt;0,$E$393="Win (FORFEIT)",L396="Yes"),1,"")</f>
        <v>1</v>
      </c>
      <c r="C396" s="33">
        <v>4</v>
      </c>
      <c r="D396" s="33">
        <v>4</v>
      </c>
      <c r="E396" s="33">
        <v>3</v>
      </c>
      <c r="F396" s="33">
        <v>3</v>
      </c>
      <c r="G396" s="33">
        <v>2</v>
      </c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John Hoey</v>
      </c>
      <c r="B397" s="68">
        <f>IF(OR(GameCard414[[#This Row],[PA]]&gt;0,$E$393="Win (FORFEIT)",L397="Yes"),1,"")</f>
        <v>1</v>
      </c>
      <c r="C397" s="69">
        <v>5</v>
      </c>
      <c r="D397" s="69">
        <v>5</v>
      </c>
      <c r="E397" s="69">
        <v>4</v>
      </c>
      <c r="F397" s="69">
        <v>2</v>
      </c>
      <c r="G397" s="69">
        <v>3</v>
      </c>
      <c r="H397" s="69"/>
      <c r="I397" s="69"/>
      <c r="J397" s="70">
        <v>1</v>
      </c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Travis Bullock</v>
      </c>
      <c r="B398" s="58">
        <f>IF(OR(GameCard414[[#This Row],[PA]]&gt;0,$E$393="Win (FORFEIT)",L398="Yes"),1,"")</f>
        <v>1</v>
      </c>
      <c r="C398" s="33">
        <v>5</v>
      </c>
      <c r="D398" s="33">
        <v>4</v>
      </c>
      <c r="E398" s="33">
        <v>1</v>
      </c>
      <c r="F398" s="33">
        <v>1</v>
      </c>
      <c r="G398" s="33"/>
      <c r="H398" s="33"/>
      <c r="I398" s="33">
        <v>1</v>
      </c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Luke Calzone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Alex Berte</v>
      </c>
      <c r="B400" s="58">
        <f>IF(OR(GameCard414[[#This Row],[PA]]&gt;0,$E$393="Win (FORFEIT)",L400="Yes"),1,"")</f>
        <v>1</v>
      </c>
      <c r="C400" s="33">
        <v>5</v>
      </c>
      <c r="D400" s="33">
        <v>5</v>
      </c>
      <c r="E400" s="33">
        <v>3</v>
      </c>
      <c r="F400" s="33">
        <v>2</v>
      </c>
      <c r="G400" s="33">
        <v>4</v>
      </c>
      <c r="H400" s="33"/>
      <c r="I400" s="33"/>
      <c r="J400" s="34">
        <v>1</v>
      </c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Justin Carvahlo</v>
      </c>
      <c r="B401" s="68">
        <f>IF(OR(GameCard414[[#This Row],[PA]]&gt;0,$E$393="Win (FORFEIT)",L401="Yes"),1,"")</f>
        <v>1</v>
      </c>
      <c r="C401" s="69">
        <v>5</v>
      </c>
      <c r="D401" s="69">
        <v>5</v>
      </c>
      <c r="E401" s="69">
        <v>3</v>
      </c>
      <c r="F401" s="69">
        <v>1</v>
      </c>
      <c r="G401" s="69">
        <v>2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Chris Doyle</v>
      </c>
      <c r="B402" s="58">
        <f>IF(OR(GameCard414[[#This Row],[PA]]&gt;0,$E$393="Win (FORFEIT)",L402="Yes"),1,"")</f>
        <v>1</v>
      </c>
      <c r="C402" s="33">
        <v>5</v>
      </c>
      <c r="D402" s="33">
        <v>5</v>
      </c>
      <c r="E402" s="33">
        <v>3</v>
      </c>
      <c r="F402" s="33">
        <v>2</v>
      </c>
      <c r="G402" s="33">
        <v>1</v>
      </c>
      <c r="H402" s="33"/>
      <c r="I402" s="33"/>
      <c r="J402" s="34">
        <v>1</v>
      </c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Matt Hoey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Ryan Kelleher</v>
      </c>
      <c r="B404" s="58">
        <f>IF(OR(GameCard414[[#This Row],[PA]]&gt;0,$E$393="Win (FORFEIT)",L404="Yes"),1,"")</f>
        <v>1</v>
      </c>
      <c r="C404" s="33">
        <v>4</v>
      </c>
      <c r="D404" s="33">
        <v>4</v>
      </c>
      <c r="E404" s="33">
        <v>0</v>
      </c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Anthony Muratore</v>
      </c>
      <c r="B405" s="68">
        <f>IF(OR(GameCard414[[#This Row],[PA]]&gt;0,$E$393="Win (FORFEIT)",L405="Yes"),1,"")</f>
        <v>1</v>
      </c>
      <c r="C405" s="69">
        <v>4</v>
      </c>
      <c r="D405" s="69">
        <v>4</v>
      </c>
      <c r="E405" s="69">
        <v>3</v>
      </c>
      <c r="F405" s="69">
        <v>2</v>
      </c>
      <c r="G405" s="69">
        <v>2</v>
      </c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Brandon Meadows</v>
      </c>
      <c r="B406" s="58">
        <f>IF(OR(GameCard414[[#This Row],[PA]]&gt;0,$E$393="Win (FORFEIT)",L406="Yes"),1,"")</f>
        <v>1</v>
      </c>
      <c r="C406" s="33">
        <v>5</v>
      </c>
      <c r="D406" s="33">
        <v>5</v>
      </c>
      <c r="E406" s="33">
        <v>1</v>
      </c>
      <c r="F406" s="33">
        <v>1</v>
      </c>
      <c r="G406" s="33">
        <v>1</v>
      </c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Mike Meadows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Joe Casanova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Chris Casanova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Drew Prosio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Steven Vazquez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Matt Hosan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Mike Kish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Derek Ruotalo</v>
      </c>
      <c r="B414" s="58">
        <f>IF(OR(GameCard414[[#This Row],[PA]]&gt;0,$E$393="Win (FORFEIT)",L414="Yes"),1,"")</f>
        <v>1</v>
      </c>
      <c r="C414" s="33">
        <v>4</v>
      </c>
      <c r="D414" s="33">
        <v>4</v>
      </c>
      <c r="E414" s="33">
        <v>3</v>
      </c>
      <c r="F414" s="33">
        <v>1</v>
      </c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Chad Hossan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K Prokapchuk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46</v>
      </c>
      <c r="D421" s="45">
        <f t="shared" ref="D421" si="90">SUM(D396:D420)</f>
        <v>45</v>
      </c>
      <c r="E421" s="44">
        <f t="shared" ref="E421" si="91">SUM(E396:E420)</f>
        <v>24</v>
      </c>
      <c r="F421" s="44">
        <f t="shared" ref="F421" si="92">SUM(F396:F420)</f>
        <v>15</v>
      </c>
      <c r="G421" s="44">
        <f t="shared" ref="G421" si="93">SUM(G396:G420)</f>
        <v>15</v>
      </c>
      <c r="H421" s="44">
        <f t="shared" ref="H421" si="94">SUM(H396:H420)</f>
        <v>0</v>
      </c>
      <c r="I421" s="44">
        <f t="shared" ref="I421" si="95">SUM(I396:I420)</f>
        <v>1</v>
      </c>
      <c r="J421" s="46">
        <f t="shared" ref="J421" si="96">SUM(J396:J420)</f>
        <v>3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42933</v>
      </c>
      <c r="C425" s="85"/>
      <c r="D425" s="13" t="s">
        <v>38</v>
      </c>
      <c r="E425" s="86" t="s">
        <v>47</v>
      </c>
      <c r="F425" s="86"/>
      <c r="G425" s="23" t="s">
        <v>13</v>
      </c>
      <c r="H425" s="90" t="s">
        <v>39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Jim Reynolds</v>
      </c>
      <c r="B428" s="58">
        <f>IF(OR(GameCard515[[#This Row],[PA]]&gt;0,$E$425="Win (FORFEIT)",L428="Yes"),1,"")</f>
        <v>1</v>
      </c>
      <c r="C428" s="33">
        <v>4</v>
      </c>
      <c r="D428" s="33">
        <v>4</v>
      </c>
      <c r="E428" s="33">
        <v>1</v>
      </c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John Hoey</v>
      </c>
      <c r="B429" s="68">
        <f>IF(OR(GameCard515[[#This Row],[PA]]&gt;0,$E$425="Win (FORFEIT)",L429="Yes"),1,"")</f>
        <v>1</v>
      </c>
      <c r="C429" s="69">
        <v>4</v>
      </c>
      <c r="D429" s="69">
        <v>4</v>
      </c>
      <c r="E429" s="69">
        <v>0</v>
      </c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Travis Bullock</v>
      </c>
      <c r="B430" s="58">
        <f>IF(OR(GameCard515[[#This Row],[PA]]&gt;0,$E$425="Win (FORFEIT)",L430="Yes"),1,"")</f>
        <v>1</v>
      </c>
      <c r="C430" s="33">
        <v>4</v>
      </c>
      <c r="D430" s="33">
        <v>4</v>
      </c>
      <c r="E430" s="33">
        <v>2</v>
      </c>
      <c r="F430" s="33">
        <v>2</v>
      </c>
      <c r="G430" s="33"/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Luke Calzone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Alex Berte</v>
      </c>
      <c r="B432" s="58">
        <f>IF(OR(GameCard515[[#This Row],[PA]]&gt;0,$E$425="Win (FORFEIT)",L432="Yes"),1,"")</f>
        <v>1</v>
      </c>
      <c r="C432" s="33">
        <v>4</v>
      </c>
      <c r="D432" s="33">
        <v>4</v>
      </c>
      <c r="E432" s="33">
        <v>1</v>
      </c>
      <c r="F432" s="33"/>
      <c r="G432" s="33">
        <v>1</v>
      </c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Justin Carvahlo</v>
      </c>
      <c r="B433" s="68">
        <f>IF(OR(GameCard515[[#This Row],[PA]]&gt;0,$E$425="Win (FORFEIT)",L433="Yes"),1,"")</f>
        <v>1</v>
      </c>
      <c r="C433" s="69">
        <v>4</v>
      </c>
      <c r="D433" s="69">
        <v>4</v>
      </c>
      <c r="E433" s="69">
        <v>2</v>
      </c>
      <c r="F433" s="69">
        <v>2</v>
      </c>
      <c r="G433" s="69">
        <v>1</v>
      </c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Chris Doyle</v>
      </c>
      <c r="B434" s="58">
        <f>IF(OR(GameCard515[[#This Row],[PA]]&gt;0,$E$425="Win (FORFEIT)",L434="Yes"),1,"")</f>
        <v>1</v>
      </c>
      <c r="C434" s="33">
        <v>4</v>
      </c>
      <c r="D434" s="33">
        <v>4</v>
      </c>
      <c r="E434" s="33">
        <v>3</v>
      </c>
      <c r="F434" s="33"/>
      <c r="G434" s="33">
        <v>1</v>
      </c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Matt Hoey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Ryan Kelleher</v>
      </c>
      <c r="B436" s="58">
        <f>IF(OR(GameCard515[[#This Row],[PA]]&gt;0,$E$425="Win (FORFEIT)",L436="Yes"),1,"")</f>
        <v>1</v>
      </c>
      <c r="C436" s="33">
        <v>3</v>
      </c>
      <c r="D436" s="33">
        <v>3</v>
      </c>
      <c r="E436" s="33">
        <v>2</v>
      </c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Anthony Muratore</v>
      </c>
      <c r="B437" s="68">
        <f>IF(OR(GameCard515[[#This Row],[PA]]&gt;0,$E$425="Win (FORFEIT)",L437="Yes"),1,"")</f>
        <v>1</v>
      </c>
      <c r="C437" s="69">
        <v>4</v>
      </c>
      <c r="D437" s="69">
        <v>4</v>
      </c>
      <c r="E437" s="69">
        <v>1</v>
      </c>
      <c r="F437" s="69"/>
      <c r="G437" s="69">
        <v>1</v>
      </c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Brandon Meadows</v>
      </c>
      <c r="B438" s="58">
        <f>IF(OR(GameCard515[[#This Row],[PA]]&gt;0,$E$425="Win (FORFEIT)",L438="Yes"),1,"")</f>
        <v>1</v>
      </c>
      <c r="C438" s="33">
        <v>3</v>
      </c>
      <c r="D438" s="33">
        <v>2</v>
      </c>
      <c r="E438" s="33">
        <v>1</v>
      </c>
      <c r="F438" s="33">
        <v>1</v>
      </c>
      <c r="G438" s="33">
        <v>1</v>
      </c>
      <c r="H438" s="33"/>
      <c r="I438" s="33">
        <v>1</v>
      </c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Mike Meadows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Joe Casanova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Chris Casanova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Drew Prosio</v>
      </c>
      <c r="B442" s="58">
        <f>IF(OR(GameCard515[[#This Row],[PA]]&gt;0,$E$425="Win (FORFEIT)",L442="Yes"),1,"")</f>
        <v>1</v>
      </c>
      <c r="C442" s="33">
        <v>4</v>
      </c>
      <c r="D442" s="33">
        <v>4</v>
      </c>
      <c r="E442" s="33">
        <v>2</v>
      </c>
      <c r="F442" s="33">
        <v>1</v>
      </c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Steven Vazquez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Matt Hosan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Mike Kish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Derek Ruotalo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Chad Hossan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K Prokapchuk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38</v>
      </c>
      <c r="D453" s="45">
        <f t="shared" ref="D453" si="98">SUM(D428:D452)</f>
        <v>37</v>
      </c>
      <c r="E453" s="44">
        <f t="shared" ref="E453" si="99">SUM(E428:E452)</f>
        <v>15</v>
      </c>
      <c r="F453" s="44">
        <f t="shared" ref="F453" si="100">SUM(F428:F452)</f>
        <v>6</v>
      </c>
      <c r="G453" s="44">
        <f t="shared" ref="G453" si="101">SUM(G428:G452)</f>
        <v>5</v>
      </c>
      <c r="H453" s="44">
        <f t="shared" ref="H453" si="102">SUM(H428:H452)</f>
        <v>0</v>
      </c>
      <c r="I453" s="44">
        <f t="shared" ref="I453" si="103">SUM(I428:I452)</f>
        <v>1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42941</v>
      </c>
      <c r="C457" s="85"/>
      <c r="D457" s="13" t="s">
        <v>38</v>
      </c>
      <c r="E457" s="86" t="s">
        <v>47</v>
      </c>
      <c r="F457" s="86"/>
      <c r="G457" s="23" t="s">
        <v>13</v>
      </c>
      <c r="H457" s="90" t="s">
        <v>101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Jim Reynolds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John Hoey</v>
      </c>
      <c r="B461" s="68">
        <f>IF(OR(GameCard616[[#This Row],[PA]]&gt;0,$E$457="Win (FORFEIT)",L461="Yes"),1,"")</f>
        <v>1</v>
      </c>
      <c r="C461" s="69">
        <v>5</v>
      </c>
      <c r="D461" s="69">
        <v>5</v>
      </c>
      <c r="E461" s="69">
        <v>4</v>
      </c>
      <c r="F461" s="69">
        <v>3</v>
      </c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Travis Bullock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Luke Calzone</v>
      </c>
      <c r="B463" s="68">
        <f>IF(OR(GameCard616[[#This Row],[PA]]&gt;0,$E$457="Win (FORFEIT)",L463="Yes"),1,"")</f>
        <v>1</v>
      </c>
      <c r="C463" s="69">
        <v>5</v>
      </c>
      <c r="D463" s="69">
        <v>4</v>
      </c>
      <c r="E463" s="69">
        <v>2</v>
      </c>
      <c r="F463" s="69"/>
      <c r="G463" s="69">
        <v>3</v>
      </c>
      <c r="H463" s="69">
        <v>1</v>
      </c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Alex Berte</v>
      </c>
      <c r="B464" s="58">
        <f>IF(OR(GameCard616[[#This Row],[PA]]&gt;0,$E$457="Win (FORFEIT)",L464="Yes"),1,"")</f>
        <v>1</v>
      </c>
      <c r="C464" s="33">
        <v>5</v>
      </c>
      <c r="D464" s="33">
        <v>4</v>
      </c>
      <c r="E464" s="33">
        <v>1</v>
      </c>
      <c r="F464" s="33">
        <v>2</v>
      </c>
      <c r="G464" s="33"/>
      <c r="H464" s="33"/>
      <c r="I464" s="33">
        <v>1</v>
      </c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Justin Carvahlo</v>
      </c>
      <c r="B465" s="68">
        <f>IF(OR(GameCard616[[#This Row],[PA]]&gt;0,$E$457="Win (FORFEIT)",L465="Yes"),1,"")</f>
        <v>1</v>
      </c>
      <c r="C465" s="69">
        <v>6</v>
      </c>
      <c r="D465" s="69">
        <v>6</v>
      </c>
      <c r="E465" s="69">
        <v>1</v>
      </c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Chris Doyle</v>
      </c>
      <c r="B466" s="58">
        <f>IF(OR(GameCard616[[#This Row],[PA]]&gt;0,$E$457="Win (FORFEIT)",L466="Yes"),1,"")</f>
        <v>1</v>
      </c>
      <c r="C466" s="33">
        <v>5</v>
      </c>
      <c r="D466" s="33">
        <v>4</v>
      </c>
      <c r="E466" s="33">
        <v>4</v>
      </c>
      <c r="F466" s="33">
        <v>3</v>
      </c>
      <c r="G466" s="33">
        <v>2</v>
      </c>
      <c r="H466" s="33"/>
      <c r="I466" s="33">
        <v>1</v>
      </c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Matt Hoey</v>
      </c>
      <c r="B467" s="68">
        <f>IF(OR(GameCard616[[#This Row],[PA]]&gt;0,$E$457="Win (FORFEIT)",L467="Yes"),1,"")</f>
        <v>1</v>
      </c>
      <c r="C467" s="69">
        <v>5</v>
      </c>
      <c r="D467" s="69">
        <v>5</v>
      </c>
      <c r="E467" s="69">
        <v>1</v>
      </c>
      <c r="F467" s="69">
        <v>1</v>
      </c>
      <c r="G467" s="69">
        <v>3</v>
      </c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Ryan Kelleher</v>
      </c>
      <c r="B468" s="58">
        <f>IF(OR(GameCard616[[#This Row],[PA]]&gt;0,$E$457="Win (FORFEIT)",L468="Yes"),1,"")</f>
        <v>1</v>
      </c>
      <c r="C468" s="33">
        <v>5</v>
      </c>
      <c r="D468" s="33">
        <v>4</v>
      </c>
      <c r="E468" s="33">
        <v>2</v>
      </c>
      <c r="F468" s="33"/>
      <c r="G468" s="33">
        <v>2</v>
      </c>
      <c r="H468" s="33"/>
      <c r="I468" s="33">
        <v>1</v>
      </c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Anthony Muratore</v>
      </c>
      <c r="B469" s="68">
        <f>IF(OR(GameCard616[[#This Row],[PA]]&gt;0,$E$457="Win (FORFEIT)",L469="Yes"),1,"")</f>
        <v>1</v>
      </c>
      <c r="C469" s="69">
        <v>5</v>
      </c>
      <c r="D469" s="69">
        <v>4</v>
      </c>
      <c r="E469" s="69">
        <v>1</v>
      </c>
      <c r="F469" s="69"/>
      <c r="G469" s="69"/>
      <c r="H469" s="69"/>
      <c r="I469" s="69">
        <v>1</v>
      </c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Brandon Meadows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Mike Meadows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Joe Casanova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Chris Casanova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Drew Prosio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Steven Vazquez</v>
      </c>
      <c r="B475" s="68">
        <f>IF(OR(GameCard616[[#This Row],[PA]]&gt;0,$E$457="Win (FORFEIT)",L475="Yes"),1,"")</f>
        <v>1</v>
      </c>
      <c r="C475" s="69">
        <v>5</v>
      </c>
      <c r="D475" s="69">
        <v>5</v>
      </c>
      <c r="E475" s="69">
        <v>2</v>
      </c>
      <c r="F475" s="69">
        <v>2</v>
      </c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Matt Hosan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Mike Kish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Derek Ruotalo</v>
      </c>
      <c r="B478" s="58">
        <f>IF(OR(GameCard616[[#This Row],[PA]]&gt;0,$E$457="Win (FORFEIT)",L478="Yes"),1,"")</f>
        <v>1</v>
      </c>
      <c r="C478" s="33">
        <v>5</v>
      </c>
      <c r="D478" s="33">
        <v>4</v>
      </c>
      <c r="E478" s="33">
        <v>2</v>
      </c>
      <c r="F478" s="33">
        <v>1</v>
      </c>
      <c r="G478" s="33">
        <v>1</v>
      </c>
      <c r="H478" s="33"/>
      <c r="I478" s="33">
        <v>1</v>
      </c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Chad Hossan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K Prokapchuk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51</v>
      </c>
      <c r="D485" s="45">
        <f t="shared" ref="D485" si="106">SUM(D460:D484)</f>
        <v>45</v>
      </c>
      <c r="E485" s="44">
        <f t="shared" ref="E485" si="107">SUM(E460:E484)</f>
        <v>20</v>
      </c>
      <c r="F485" s="44">
        <f t="shared" ref="F485" si="108">SUM(F460:F484)</f>
        <v>12</v>
      </c>
      <c r="G485" s="44">
        <f t="shared" ref="G485" si="109">SUM(G460:G484)</f>
        <v>11</v>
      </c>
      <c r="H485" s="44">
        <f t="shared" ref="H485" si="110">SUM(H460:H484)</f>
        <v>1</v>
      </c>
      <c r="I485" s="44">
        <f t="shared" ref="I485" si="111">SUM(I460:I484)</f>
        <v>5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42948</v>
      </c>
      <c r="C489" s="85"/>
      <c r="D489" s="13" t="s">
        <v>38</v>
      </c>
      <c r="E489" s="86" t="s">
        <v>47</v>
      </c>
      <c r="F489" s="86"/>
      <c r="G489" s="23" t="s">
        <v>13</v>
      </c>
      <c r="H489" s="90" t="s">
        <v>104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Jim Reynolds</v>
      </c>
      <c r="B492" s="58">
        <f>IF(OR(GameCard17[[#This Row],[PA]]&gt;0,$E$489="Win (FORFEIT)",L492="Yes"),1,"")</f>
        <v>1</v>
      </c>
      <c r="C492" s="33">
        <v>3</v>
      </c>
      <c r="D492" s="33">
        <v>3</v>
      </c>
      <c r="E492" s="33">
        <v>1</v>
      </c>
      <c r="F492" s="33">
        <v>1</v>
      </c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John Hoey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3</v>
      </c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Travis Bullock</v>
      </c>
      <c r="B494" s="58">
        <f>IF(OR(GameCard17[[#This Row],[PA]]&gt;0,$E$489="Win (FORFEIT)",L494="Yes"),1,"")</f>
        <v>1</v>
      </c>
      <c r="C494" s="33">
        <v>4</v>
      </c>
      <c r="D494" s="33">
        <v>3</v>
      </c>
      <c r="E494" s="33">
        <v>1</v>
      </c>
      <c r="F494" s="33"/>
      <c r="G494" s="33">
        <v>2</v>
      </c>
      <c r="H494" s="33"/>
      <c r="I494" s="33">
        <v>1</v>
      </c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Luke Calzone</v>
      </c>
      <c r="B495" s="68">
        <f>IF(OR(GameCard17[[#This Row],[PA]]&gt;0,$E$489="Win (FORFEIT)",L495="Yes"),1,"")</f>
        <v>1</v>
      </c>
      <c r="C495" s="69">
        <v>4</v>
      </c>
      <c r="D495" s="69">
        <v>4</v>
      </c>
      <c r="E495" s="69">
        <v>0</v>
      </c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Alex Berte</v>
      </c>
      <c r="B496" s="58">
        <f>IF(OR(GameCard17[[#This Row],[PA]]&gt;0,$E$489="Win (FORFEIT)",L496="Yes"),1,"")</f>
        <v>1</v>
      </c>
      <c r="C496" s="33">
        <v>4</v>
      </c>
      <c r="D496" s="33">
        <v>3</v>
      </c>
      <c r="E496" s="33">
        <v>2</v>
      </c>
      <c r="F496" s="33">
        <v>1</v>
      </c>
      <c r="G496" s="33">
        <v>3</v>
      </c>
      <c r="H496" s="33"/>
      <c r="I496" s="33">
        <v>1</v>
      </c>
      <c r="J496" s="34">
        <v>1</v>
      </c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Justin Carvahlo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Chris Doyle</v>
      </c>
      <c r="B498" s="58">
        <f>IF(OR(GameCard17[[#This Row],[PA]]&gt;0,$E$489="Win (FORFEIT)",L498="Yes"),1,"")</f>
        <v>1</v>
      </c>
      <c r="C498" s="33">
        <v>4</v>
      </c>
      <c r="D498" s="33">
        <v>4</v>
      </c>
      <c r="E498" s="33">
        <v>1</v>
      </c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Matt Hoey</v>
      </c>
      <c r="B499" s="68">
        <f>IF(OR(GameCard17[[#This Row],[PA]]&gt;0,$E$489="Win (FORFEIT)",L499="Yes"),1,"")</f>
        <v>1</v>
      </c>
      <c r="C499" s="69">
        <v>3</v>
      </c>
      <c r="D499" s="69">
        <v>3</v>
      </c>
      <c r="E499" s="69">
        <v>2</v>
      </c>
      <c r="F499" s="69">
        <v>2</v>
      </c>
      <c r="G499" s="69"/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Ryan Kelleher</v>
      </c>
      <c r="B500" s="58">
        <f>IF(OR(GameCard17[[#This Row],[PA]]&gt;0,$E$489="Win (FORFEIT)",L500="Yes"),1,"")</f>
        <v>1</v>
      </c>
      <c r="C500" s="33">
        <v>3</v>
      </c>
      <c r="D500" s="33">
        <v>2</v>
      </c>
      <c r="E500" s="33">
        <v>2</v>
      </c>
      <c r="F500" s="33">
        <v>2</v>
      </c>
      <c r="G500" s="33">
        <v>2</v>
      </c>
      <c r="H500" s="33"/>
      <c r="I500" s="33">
        <v>1</v>
      </c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Anthony Muratore</v>
      </c>
      <c r="B501" s="68">
        <f>IF(OR(GameCard17[[#This Row],[PA]]&gt;0,$E$489="Win (FORFEIT)",L501="Yes"),1,"")</f>
        <v>1</v>
      </c>
      <c r="C501" s="69">
        <v>4</v>
      </c>
      <c r="D501" s="69">
        <v>4</v>
      </c>
      <c r="E501" s="69">
        <v>0</v>
      </c>
      <c r="F501" s="69">
        <v>1</v>
      </c>
      <c r="G501" s="69">
        <v>1</v>
      </c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Brandon Meadows</v>
      </c>
      <c r="B502" s="58">
        <f>IF(OR(GameCard17[[#This Row],[PA]]&gt;0,$E$489="Win (FORFEIT)",L502="Yes"),1,"")</f>
        <v>1</v>
      </c>
      <c r="C502" s="33">
        <v>3</v>
      </c>
      <c r="D502" s="33">
        <v>2</v>
      </c>
      <c r="E502" s="33">
        <v>1</v>
      </c>
      <c r="F502" s="33">
        <v>1</v>
      </c>
      <c r="G502" s="33"/>
      <c r="H502" s="33"/>
      <c r="I502" s="33">
        <v>1</v>
      </c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Mike Meadows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Joe Casanova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Chris Casanova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Drew Prosio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Steven Vazquez</v>
      </c>
      <c r="B507" s="68">
        <f>IF(OR(GameCard17[[#This Row],[PA]]&gt;0,$E$489="Win (FORFEIT)",L507="Yes"),1,"")</f>
        <v>1</v>
      </c>
      <c r="C507" s="69">
        <v>3</v>
      </c>
      <c r="D507" s="69">
        <v>2</v>
      </c>
      <c r="E507" s="69">
        <v>2</v>
      </c>
      <c r="F507" s="69">
        <v>2</v>
      </c>
      <c r="G507" s="69">
        <v>2</v>
      </c>
      <c r="H507" s="69">
        <v>1</v>
      </c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Matt Hosan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Mike Kish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Derek Ruotalo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Chad Hossan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K Prokapchuk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39</v>
      </c>
      <c r="D517" s="45">
        <f t="shared" ref="D517" si="114">SUM(D492:D516)</f>
        <v>34</v>
      </c>
      <c r="E517" s="44">
        <f t="shared" ref="E517" si="115">SUM(E492:E516)</f>
        <v>15</v>
      </c>
      <c r="F517" s="44">
        <f t="shared" ref="F517" si="116">SUM(F492:F516)</f>
        <v>10</v>
      </c>
      <c r="G517" s="44">
        <f t="shared" ref="G517" si="117">SUM(G492:G516)</f>
        <v>10</v>
      </c>
      <c r="H517" s="44">
        <f t="shared" ref="H517" si="118">SUM(H492:H516)</f>
        <v>1</v>
      </c>
      <c r="I517" s="44">
        <f t="shared" ref="I517" si="119">SUM(I492:I516)</f>
        <v>4</v>
      </c>
      <c r="J517" s="46">
        <f t="shared" ref="J517" si="120">SUM(J492:J516)</f>
        <v>1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42955</v>
      </c>
      <c r="C521" s="85"/>
      <c r="D521" s="13" t="s">
        <v>38</v>
      </c>
      <c r="E521" s="86" t="s">
        <v>46</v>
      </c>
      <c r="F521" s="86"/>
      <c r="G521" s="23" t="s">
        <v>13</v>
      </c>
      <c r="H521" s="90" t="s">
        <v>42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Jim Reynolds</v>
      </c>
      <c r="B524" s="58">
        <f>IF(OR(GameCard318[[#This Row],[PA]]&gt;0,$E$521="Win (FORFEIT)",L524="Yes"),1,"")</f>
        <v>1</v>
      </c>
      <c r="C524" s="33">
        <v>4</v>
      </c>
      <c r="D524" s="33">
        <v>4</v>
      </c>
      <c r="E524" s="33">
        <v>2</v>
      </c>
      <c r="F524" s="33"/>
      <c r="G524" s="33">
        <v>1</v>
      </c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John Hoey</v>
      </c>
      <c r="B525" s="68">
        <f>IF(OR(GameCard318[[#This Row],[PA]]&gt;0,$E$521="Win (FORFEIT)",L525="Yes"),1,"")</f>
        <v>1</v>
      </c>
      <c r="C525" s="69">
        <v>4</v>
      </c>
      <c r="D525" s="69">
        <v>3</v>
      </c>
      <c r="E525" s="69">
        <v>1</v>
      </c>
      <c r="F525" s="69">
        <v>1</v>
      </c>
      <c r="G525" s="69"/>
      <c r="H525" s="69"/>
      <c r="I525" s="69">
        <v>1</v>
      </c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Travis Bullock</v>
      </c>
      <c r="B526" s="58">
        <f>IF(OR(GameCard318[[#This Row],[PA]]&gt;0,$E$521="Win (FORFEIT)",L526="Yes"),1,"")</f>
        <v>1</v>
      </c>
      <c r="C526" s="33">
        <v>4</v>
      </c>
      <c r="D526" s="33">
        <v>3</v>
      </c>
      <c r="E526" s="33">
        <v>0</v>
      </c>
      <c r="F526" s="33"/>
      <c r="G526" s="33"/>
      <c r="H526" s="33"/>
      <c r="I526" s="33">
        <v>1</v>
      </c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Luke Calzone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Alex Berte</v>
      </c>
      <c r="B528" s="58">
        <f>IF(OR(GameCard318[[#This Row],[PA]]&gt;0,$E$521="Win (FORFEIT)",L528="Yes"),1,"")</f>
        <v>1</v>
      </c>
      <c r="C528" s="33">
        <v>4</v>
      </c>
      <c r="D528" s="33">
        <v>3</v>
      </c>
      <c r="E528" s="33">
        <v>2</v>
      </c>
      <c r="F528" s="33">
        <v>1</v>
      </c>
      <c r="G528" s="33">
        <v>1</v>
      </c>
      <c r="H528" s="33"/>
      <c r="I528" s="33">
        <v>1</v>
      </c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Justin Carvahlo</v>
      </c>
      <c r="B529" s="68">
        <f>IF(OR(GameCard318[[#This Row],[PA]]&gt;0,$E$521="Win (FORFEIT)",L529="Yes"),1,"")</f>
        <v>1</v>
      </c>
      <c r="C529" s="69">
        <v>4</v>
      </c>
      <c r="D529" s="69">
        <v>4</v>
      </c>
      <c r="E529" s="69">
        <v>2</v>
      </c>
      <c r="F529" s="69">
        <v>1</v>
      </c>
      <c r="G529" s="69">
        <v>1</v>
      </c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Chris Doyle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Matt Hoey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Ryan Kelleher</v>
      </c>
      <c r="B532" s="58">
        <f>IF(OR(GameCard318[[#This Row],[PA]]&gt;0,$E$521="Win (FORFEIT)",L532="Yes"),1,"")</f>
        <v>1</v>
      </c>
      <c r="C532" s="33">
        <v>3</v>
      </c>
      <c r="D532" s="33">
        <v>3</v>
      </c>
      <c r="E532" s="33">
        <v>2</v>
      </c>
      <c r="F532" s="33">
        <v>1</v>
      </c>
      <c r="G532" s="33">
        <v>1</v>
      </c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Anthony Muratore</v>
      </c>
      <c r="B533" s="68">
        <f>IF(OR(GameCard318[[#This Row],[PA]]&gt;0,$E$521="Win (FORFEIT)",L533="Yes"),1,"")</f>
        <v>1</v>
      </c>
      <c r="C533" s="69">
        <v>4</v>
      </c>
      <c r="D533" s="69">
        <v>4</v>
      </c>
      <c r="E533" s="69">
        <v>3</v>
      </c>
      <c r="F533" s="69">
        <v>2</v>
      </c>
      <c r="G533" s="69">
        <v>1</v>
      </c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Brandon Meadows</v>
      </c>
      <c r="B534" s="58">
        <f>IF(OR(GameCard318[[#This Row],[PA]]&gt;0,$E$521="Win (FORFEIT)",L534="Yes"),1,"")</f>
        <v>1</v>
      </c>
      <c r="C534" s="33">
        <v>4</v>
      </c>
      <c r="D534" s="33">
        <v>4</v>
      </c>
      <c r="E534" s="33">
        <v>1</v>
      </c>
      <c r="F534" s="33">
        <v>1</v>
      </c>
      <c r="G534" s="33">
        <v>2</v>
      </c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Mike Meadows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Joe Casanova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Chris Casanova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Drew Prosio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Steven Vazquez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Matt Hosan</v>
      </c>
      <c r="B540" s="58">
        <f>IF(OR(GameCard318[[#This Row],[PA]]&gt;0,$E$521="Win (FORFEIT)",L540="Yes"),1,"")</f>
        <v>1</v>
      </c>
      <c r="C540" s="33">
        <v>4</v>
      </c>
      <c r="D540" s="33">
        <v>2</v>
      </c>
      <c r="E540" s="33">
        <v>0</v>
      </c>
      <c r="F540" s="33">
        <v>1</v>
      </c>
      <c r="G540" s="33">
        <v>1</v>
      </c>
      <c r="H540" s="33">
        <v>1</v>
      </c>
      <c r="I540" s="33">
        <v>1</v>
      </c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Mike Kish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Derek Ruotalo</v>
      </c>
      <c r="B542" s="58">
        <f>IF(OR(GameCard318[[#This Row],[PA]]&gt;0,$E$521="Win (FORFEIT)",L542="Yes"),1,"")</f>
        <v>1</v>
      </c>
      <c r="C542" s="33">
        <v>4</v>
      </c>
      <c r="D542" s="33">
        <v>2</v>
      </c>
      <c r="E542" s="33">
        <v>2</v>
      </c>
      <c r="F542" s="33">
        <v>2</v>
      </c>
      <c r="G542" s="33"/>
      <c r="H542" s="33"/>
      <c r="I542" s="33">
        <v>2</v>
      </c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Chad Hossan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K Prokapchuk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39</v>
      </c>
      <c r="D549" s="45">
        <f t="shared" ref="D549" si="122">SUM(D524:D548)</f>
        <v>32</v>
      </c>
      <c r="E549" s="44">
        <f t="shared" ref="E549" si="123">SUM(E524:E548)</f>
        <v>15</v>
      </c>
      <c r="F549" s="44">
        <f t="shared" ref="F549" si="124">SUM(F524:F548)</f>
        <v>10</v>
      </c>
      <c r="G549" s="44">
        <f t="shared" ref="G549" si="125">SUM(G524:G548)</f>
        <v>8</v>
      </c>
      <c r="H549" s="44">
        <f t="shared" ref="H549" si="126">SUM(H524:H548)</f>
        <v>1</v>
      </c>
      <c r="I549" s="44">
        <f t="shared" ref="I549" si="127">SUM(I524:I548)</f>
        <v>6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42962</v>
      </c>
      <c r="C553" s="85"/>
      <c r="D553" s="13" t="s">
        <v>38</v>
      </c>
      <c r="E553" s="86" t="s">
        <v>46</v>
      </c>
      <c r="F553" s="86"/>
      <c r="G553" s="23" t="s">
        <v>13</v>
      </c>
      <c r="H553" s="90" t="s">
        <v>44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Jim Reynolds</v>
      </c>
      <c r="B556" s="58">
        <f>IF(OR(GameCard419[[#This Row],[PA]]&gt;0,$E$553="Win (FORFEIT)",L556="Yes"),1,"")</f>
        <v>1</v>
      </c>
      <c r="C556" s="33">
        <v>4</v>
      </c>
      <c r="D556" s="33">
        <v>4</v>
      </c>
      <c r="E556" s="33">
        <v>1</v>
      </c>
      <c r="F556" s="33"/>
      <c r="G556" s="33">
        <v>2</v>
      </c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John Hoey</v>
      </c>
      <c r="B557" s="68">
        <f>IF(OR(GameCard419[[#This Row],[PA]]&gt;0,$E$553="Win (FORFEIT)",L557="Yes"),1,"")</f>
        <v>1</v>
      </c>
      <c r="C557" s="69">
        <v>4</v>
      </c>
      <c r="D557" s="69">
        <v>3</v>
      </c>
      <c r="E557" s="69">
        <v>3</v>
      </c>
      <c r="F557" s="69">
        <v>3</v>
      </c>
      <c r="G557" s="69">
        <v>2</v>
      </c>
      <c r="H557" s="69"/>
      <c r="I557" s="69">
        <v>1</v>
      </c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Travis Bullock</v>
      </c>
      <c r="B558" s="58">
        <f>IF(OR(GameCard419[[#This Row],[PA]]&gt;0,$E$553="Win (FORFEIT)",L558="Yes"),1,"")</f>
        <v>1</v>
      </c>
      <c r="C558" s="33">
        <v>4</v>
      </c>
      <c r="D558" s="33">
        <v>2</v>
      </c>
      <c r="E558" s="33">
        <v>2</v>
      </c>
      <c r="F558" s="33">
        <v>3</v>
      </c>
      <c r="G558" s="33">
        <v>5</v>
      </c>
      <c r="H558" s="33">
        <v>1</v>
      </c>
      <c r="I558" s="33">
        <v>1</v>
      </c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Luke Calzone</v>
      </c>
      <c r="B559" s="68">
        <f>IF(OR(GameCard419[[#This Row],[PA]]&gt;0,$E$553="Win (FORFEIT)",L559="Yes"),1,"")</f>
        <v>1</v>
      </c>
      <c r="C559" s="69">
        <v>4</v>
      </c>
      <c r="D559" s="69">
        <v>2</v>
      </c>
      <c r="E559" s="69">
        <v>1</v>
      </c>
      <c r="F559" s="69">
        <v>1</v>
      </c>
      <c r="G559" s="69">
        <v>5</v>
      </c>
      <c r="H559" s="69">
        <v>2</v>
      </c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Alex Berte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Justin Carvahlo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Chris Doyle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Matt Hoey</v>
      </c>
      <c r="B563" s="68">
        <f>IF(OR(GameCard419[[#This Row],[PA]]&gt;0,$E$553="Win (FORFEIT)",L563="Yes"),1,"")</f>
        <v>1</v>
      </c>
      <c r="C563" s="69">
        <v>4</v>
      </c>
      <c r="D563" s="69">
        <v>4</v>
      </c>
      <c r="E563" s="69">
        <v>4</v>
      </c>
      <c r="F563" s="69">
        <v>1</v>
      </c>
      <c r="G563" s="69">
        <v>2</v>
      </c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Ryan Kelleher</v>
      </c>
      <c r="B564" s="58">
        <f>IF(OR(GameCard419[[#This Row],[PA]]&gt;0,$E$553="Win (FORFEIT)",L564="Yes"),1,"")</f>
        <v>1</v>
      </c>
      <c r="C564" s="33">
        <v>3</v>
      </c>
      <c r="D564" s="33">
        <v>3</v>
      </c>
      <c r="E564" s="33">
        <v>3</v>
      </c>
      <c r="F564" s="33">
        <v>3</v>
      </c>
      <c r="G564" s="33">
        <v>1</v>
      </c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Anthony Muratore</v>
      </c>
      <c r="B565" s="68">
        <f>IF(OR(GameCard419[[#This Row],[PA]]&gt;0,$E$553="Win (FORFEIT)",L565="Yes"),1,"")</f>
        <v>1</v>
      </c>
      <c r="C565" s="69">
        <v>4</v>
      </c>
      <c r="D565" s="69">
        <v>2</v>
      </c>
      <c r="E565" s="69">
        <v>1</v>
      </c>
      <c r="F565" s="69">
        <v>2</v>
      </c>
      <c r="G565" s="69">
        <v>2</v>
      </c>
      <c r="H565" s="69">
        <v>1</v>
      </c>
      <c r="I565" s="69">
        <v>1</v>
      </c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Brandon Meadows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Mike Meadows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Joe Casanova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Chris Casanova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Drew Prosio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Steven Vazquez</v>
      </c>
      <c r="B571" s="68">
        <f>IF(OR(GameCard419[[#This Row],[PA]]&gt;0,$E$553="Win (FORFEIT)",L571="Yes"),1,"")</f>
        <v>1</v>
      </c>
      <c r="C571" s="69">
        <v>4</v>
      </c>
      <c r="D571" s="69">
        <v>4</v>
      </c>
      <c r="E571" s="69">
        <v>4</v>
      </c>
      <c r="F571" s="69">
        <v>3</v>
      </c>
      <c r="G571" s="69">
        <v>1</v>
      </c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Matt Hosan</v>
      </c>
      <c r="B572" s="58">
        <f>IF(OR(GameCard419[[#This Row],[PA]]&gt;0,$E$553="Win (FORFEIT)",L572="Yes"),1,"")</f>
        <v>1</v>
      </c>
      <c r="C572" s="33">
        <v>3</v>
      </c>
      <c r="D572" s="33">
        <v>1</v>
      </c>
      <c r="E572" s="33">
        <v>1</v>
      </c>
      <c r="F572" s="33">
        <v>3</v>
      </c>
      <c r="G572" s="33"/>
      <c r="H572" s="33"/>
      <c r="I572" s="33">
        <v>2</v>
      </c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Mike Kish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Derek Ruotalo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Chad Hossan</v>
      </c>
      <c r="B575" s="68">
        <f>IF(OR(GameCard419[[#This Row],[PA]]&gt;0,$E$553="Win (FORFEIT)",L575="Yes"),1,"")</f>
        <v>1</v>
      </c>
      <c r="C575" s="69">
        <v>4</v>
      </c>
      <c r="D575" s="69">
        <v>3</v>
      </c>
      <c r="E575" s="69">
        <v>0</v>
      </c>
      <c r="F575" s="69">
        <v>1</v>
      </c>
      <c r="G575" s="69"/>
      <c r="H575" s="69"/>
      <c r="I575" s="69">
        <v>1</v>
      </c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K Prokapchuk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38</v>
      </c>
      <c r="D581" s="45">
        <f t="shared" ref="D581" si="130">SUM(D556:D580)</f>
        <v>28</v>
      </c>
      <c r="E581" s="44">
        <f t="shared" ref="E581" si="131">SUM(E556:E580)</f>
        <v>20</v>
      </c>
      <c r="F581" s="44">
        <f t="shared" ref="F581" si="132">SUM(F556:F580)</f>
        <v>20</v>
      </c>
      <c r="G581" s="44">
        <f t="shared" ref="G581" si="133">SUM(G556:G580)</f>
        <v>20</v>
      </c>
      <c r="H581" s="44">
        <f t="shared" ref="H581" si="134">SUM(H556:H580)</f>
        <v>4</v>
      </c>
      <c r="I581" s="44">
        <f t="shared" ref="I581" si="135">SUM(I556:I580)</f>
        <v>6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42969</v>
      </c>
      <c r="C585" s="85"/>
      <c r="D585" s="13" t="s">
        <v>38</v>
      </c>
      <c r="E585" s="86" t="s">
        <v>46</v>
      </c>
      <c r="F585" s="86"/>
      <c r="G585" s="23" t="s">
        <v>13</v>
      </c>
      <c r="H585" s="90" t="s">
        <v>43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Jim Reynolds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John Hoey</v>
      </c>
      <c r="B589" s="68">
        <f>IF(OR(GameCard520[[#This Row],[PA]]&gt;0,$E$585="Win (FORFEIT)",L589="Yes"),1,"")</f>
        <v>1</v>
      </c>
      <c r="C589" s="69">
        <v>4</v>
      </c>
      <c r="D589" s="69">
        <v>4</v>
      </c>
      <c r="E589" s="69">
        <v>2</v>
      </c>
      <c r="F589" s="69">
        <v>1</v>
      </c>
      <c r="G589" s="69">
        <v>2</v>
      </c>
      <c r="H589" s="69"/>
      <c r="I589" s="69"/>
      <c r="J589" s="70">
        <v>1</v>
      </c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Travis Bullock</v>
      </c>
      <c r="B590" s="58">
        <f>IF(OR(GameCard520[[#This Row],[PA]]&gt;0,$E$585="Win (FORFEIT)",L590="Yes"),1,"")</f>
        <v>1</v>
      </c>
      <c r="C590" s="33">
        <v>4</v>
      </c>
      <c r="D590" s="33">
        <v>4</v>
      </c>
      <c r="E590" s="33">
        <v>2</v>
      </c>
      <c r="F590" s="33">
        <v>2</v>
      </c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Luke Calzone</v>
      </c>
      <c r="B591" s="68">
        <f>IF(OR(GameCard520[[#This Row],[PA]]&gt;0,$E$585="Win (FORFEIT)",L591="Yes"),1,"")</f>
        <v>1</v>
      </c>
      <c r="C591" s="69">
        <v>4</v>
      </c>
      <c r="D591" s="69">
        <v>3</v>
      </c>
      <c r="E591" s="69">
        <v>1</v>
      </c>
      <c r="F591" s="69">
        <v>2</v>
      </c>
      <c r="G591" s="69">
        <v>2</v>
      </c>
      <c r="H591" s="69"/>
      <c r="I591" s="69">
        <v>1</v>
      </c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Alex Berte</v>
      </c>
      <c r="B592" s="58">
        <f>IF(OR(GameCard520[[#This Row],[PA]]&gt;0,$E$585="Win (FORFEIT)",L592="Yes"),1,"")</f>
        <v>1</v>
      </c>
      <c r="C592" s="33">
        <v>4</v>
      </c>
      <c r="D592" s="33">
        <v>4</v>
      </c>
      <c r="E592" s="33">
        <v>1</v>
      </c>
      <c r="F592" s="33">
        <v>2</v>
      </c>
      <c r="G592" s="33">
        <v>1</v>
      </c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Justin Carvahlo</v>
      </c>
      <c r="B593" s="68">
        <f>IF(OR(GameCard520[[#This Row],[PA]]&gt;0,$E$585="Win (FORFEIT)",L593="Yes"),1,"")</f>
        <v>1</v>
      </c>
      <c r="C593" s="69">
        <v>5</v>
      </c>
      <c r="D593" s="69">
        <v>5</v>
      </c>
      <c r="E593" s="69">
        <v>3</v>
      </c>
      <c r="F593" s="69">
        <v>1</v>
      </c>
      <c r="G593" s="69">
        <v>2</v>
      </c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Chris Doyle</v>
      </c>
      <c r="B594" s="58">
        <f>IF(OR(GameCard520[[#This Row],[PA]]&gt;0,$E$585="Win (FORFEIT)",L594="Yes"),1,"")</f>
        <v>1</v>
      </c>
      <c r="C594" s="33">
        <v>5</v>
      </c>
      <c r="D594" s="33">
        <v>4</v>
      </c>
      <c r="E594" s="33">
        <v>3</v>
      </c>
      <c r="F594" s="33">
        <v>2</v>
      </c>
      <c r="G594" s="33">
        <v>2</v>
      </c>
      <c r="H594" s="33">
        <v>1</v>
      </c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Matt Hoey</v>
      </c>
      <c r="B595" s="68">
        <f>IF(OR(GameCard520[[#This Row],[PA]]&gt;0,$E$585="Win (FORFEIT)",L595="Yes"),1,"")</f>
        <v>1</v>
      </c>
      <c r="C595" s="69">
        <v>4</v>
      </c>
      <c r="D595" s="69">
        <v>4</v>
      </c>
      <c r="E595" s="69">
        <v>4</v>
      </c>
      <c r="F595" s="69">
        <v>2</v>
      </c>
      <c r="G595" s="69">
        <v>2</v>
      </c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Ryan Kelleher</v>
      </c>
      <c r="B596" s="58">
        <f>IF(OR(GameCard520[[#This Row],[PA]]&gt;0,$E$585="Win (FORFEIT)",L596="Yes"),1,"")</f>
        <v>1</v>
      </c>
      <c r="C596" s="33">
        <v>4</v>
      </c>
      <c r="D596" s="33">
        <v>4</v>
      </c>
      <c r="E596" s="33">
        <v>2</v>
      </c>
      <c r="F596" s="33">
        <v>2</v>
      </c>
      <c r="G596" s="33">
        <v>3</v>
      </c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Anthony Muratore</v>
      </c>
      <c r="B597" s="68">
        <f>IF(OR(GameCard520[[#This Row],[PA]]&gt;0,$E$585="Win (FORFEIT)",L597="Yes"),1,"")</f>
        <v>1</v>
      </c>
      <c r="C597" s="69">
        <v>5</v>
      </c>
      <c r="D597" s="69">
        <v>4</v>
      </c>
      <c r="E597" s="69">
        <v>3</v>
      </c>
      <c r="F597" s="69">
        <v>1</v>
      </c>
      <c r="G597" s="69"/>
      <c r="H597" s="69"/>
      <c r="I597" s="69">
        <v>1</v>
      </c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Brandon Meadows</v>
      </c>
      <c r="B598" s="58">
        <f>IF(OR(GameCard520[[#This Row],[PA]]&gt;0,$E$585="Win (FORFEIT)",L598="Yes"),1,"")</f>
        <v>1</v>
      </c>
      <c r="C598" s="33">
        <v>4</v>
      </c>
      <c r="D598" s="33">
        <v>4</v>
      </c>
      <c r="E598" s="33">
        <v>2</v>
      </c>
      <c r="F598" s="33">
        <v>1</v>
      </c>
      <c r="G598" s="33">
        <v>1</v>
      </c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Mike Meadows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Joe Casanova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Chris Casanova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Drew Prosio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Steven Vazquez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Matt Hosan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Mike Kish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Derek Ruotalo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Chad Hossan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K Prokapchuk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43</v>
      </c>
      <c r="D613" s="45">
        <f t="shared" ref="D613" si="138">SUM(D588:D612)</f>
        <v>40</v>
      </c>
      <c r="E613" s="44">
        <f t="shared" ref="E613" si="139">SUM(E588:E612)</f>
        <v>23</v>
      </c>
      <c r="F613" s="44">
        <f t="shared" ref="F613" si="140">SUM(F588:F612)</f>
        <v>16</v>
      </c>
      <c r="G613" s="44">
        <f t="shared" ref="G613" si="141">SUM(G588:G612)</f>
        <v>15</v>
      </c>
      <c r="H613" s="44">
        <f t="shared" ref="H613" si="142">SUM(H588:H612)</f>
        <v>1</v>
      </c>
      <c r="I613" s="44">
        <f t="shared" ref="I613" si="143">SUM(I588:I612)</f>
        <v>2</v>
      </c>
      <c r="J613" s="46">
        <f t="shared" ref="J613" si="144">SUM(J588:J612)</f>
        <v>1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42971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103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Jim Reynolds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John Hoey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Travis Bullock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Luke Calzone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Alex Berte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Justin Carvahlo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Chris Doyle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Matt Hoey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Ryan Kelleher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Anthony Muratore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Brandon Meadows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Mike Meadows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Joe Casanova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Chris Casanova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Drew Prosio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Steven Vazquez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Matt Hosan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Mike Kish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Derek Ruotalo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Chad Hossan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K Prokapchuk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 t="str">
        <f>IF(OR(GameCard621[[#This Row],[PA]]&gt;0,$E$617="Win (FORFEIT)",L645="Yes"),1,"")</f>
        <v/>
      </c>
      <c r="C645" s="44">
        <f t="shared" ref="C645" si="145">SUM(C620:C644)</f>
        <v>0</v>
      </c>
      <c r="D645" s="45">
        <f t="shared" ref="D645" si="146">SUM(D620:D644)</f>
        <v>0</v>
      </c>
      <c r="E645" s="44">
        <f t="shared" ref="E645" si="147">SUM(E620:E644)</f>
        <v>0</v>
      </c>
      <c r="F645" s="44">
        <f t="shared" ref="F645" si="148">SUM(F620:F644)</f>
        <v>0</v>
      </c>
      <c r="G645" s="44">
        <f t="shared" ref="G645" si="149">SUM(G620:G644)</f>
        <v>0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2017-08-27T17:07:40Z</dcterms:modified>
</cp:coreProperties>
</file>